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4955" windowHeight="7980" tabRatio="798"/>
  </bookViews>
  <sheets>
    <sheet name="10501" sheetId="37" r:id="rId1"/>
    <sheet name="1041201" sheetId="36" r:id="rId2"/>
    <sheet name="10412" sheetId="35" r:id="rId3"/>
    <sheet name="10411" sheetId="34" r:id="rId4"/>
    <sheet name="10410" sheetId="33" r:id="rId5"/>
    <sheet name="10409" sheetId="32" r:id="rId6"/>
    <sheet name="10408" sheetId="31" r:id="rId7"/>
    <sheet name="10407" sheetId="30" r:id="rId8"/>
    <sheet name="10406" sheetId="29" r:id="rId9"/>
    <sheet name="10405" sheetId="27" r:id="rId10"/>
    <sheet name="10404" sheetId="26" r:id="rId11"/>
    <sheet name="10403" sheetId="25" r:id="rId12"/>
    <sheet name="10402" sheetId="24" r:id="rId13"/>
    <sheet name="10401" sheetId="23" r:id="rId14"/>
    <sheet name="103.12" sheetId="22" r:id="rId15"/>
    <sheet name="103.11" sheetId="21" r:id="rId16"/>
    <sheet name="103.10" sheetId="19" r:id="rId17"/>
    <sheet name="103.9" sheetId="18" r:id="rId18"/>
    <sheet name="Sheet1" sheetId="17" r:id="rId19"/>
    <sheet name="103.7" sheetId="20" r:id="rId20"/>
    <sheet name="103.8" sheetId="16" r:id="rId21"/>
  </sheets>
  <definedNames>
    <definedName name="aa" localSheetId="0">#REF!</definedName>
    <definedName name="aa">#REF!</definedName>
    <definedName name="aaa" localSheetId="9">#REF!</definedName>
    <definedName name="aaa" localSheetId="8">#REF!</definedName>
    <definedName name="aaa" localSheetId="7">#REF!</definedName>
    <definedName name="aaa" localSheetId="6">#REF!</definedName>
    <definedName name="aaa" localSheetId="5">#REF!</definedName>
    <definedName name="aaa" localSheetId="4">#REF!</definedName>
    <definedName name="aaa" localSheetId="3">#REF!</definedName>
    <definedName name="aaa" localSheetId="2">#REF!</definedName>
    <definedName name="aaa" localSheetId="1">#REF!</definedName>
    <definedName name="aaa" localSheetId="0">#REF!</definedName>
    <definedName name="aaa">#REF!</definedName>
    <definedName name="bbb" localSheetId="9">#REF!</definedName>
    <definedName name="bbb" localSheetId="8">#REF!</definedName>
    <definedName name="bbb" localSheetId="7">#REF!</definedName>
    <definedName name="bbb" localSheetId="6">#REF!</definedName>
    <definedName name="bbb" localSheetId="5">#REF!</definedName>
    <definedName name="bbb" localSheetId="4">#REF!</definedName>
    <definedName name="bbb" localSheetId="3">#REF!</definedName>
    <definedName name="bbb" localSheetId="2">#REF!</definedName>
    <definedName name="bbb" localSheetId="1">#REF!</definedName>
    <definedName name="bbb" localSheetId="0">#REF!</definedName>
    <definedName name="bbb">#REF!</definedName>
    <definedName name="cc" localSheetId="9">#REF!</definedName>
    <definedName name="cc" localSheetId="8">#REF!</definedName>
    <definedName name="cc" localSheetId="7">#REF!</definedName>
    <definedName name="cc" localSheetId="6">#REF!</definedName>
    <definedName name="cc" localSheetId="5">#REF!</definedName>
    <definedName name="cc" localSheetId="4">#REF!</definedName>
    <definedName name="cc" localSheetId="3">#REF!</definedName>
    <definedName name="cc" localSheetId="2">#REF!</definedName>
    <definedName name="cc" localSheetId="1">#REF!</definedName>
    <definedName name="cc" localSheetId="0">#REF!</definedName>
    <definedName name="cc">#REF!</definedName>
    <definedName name="cccc" localSheetId="4">#REF!</definedName>
    <definedName name="cccc" localSheetId="3">#REF!</definedName>
    <definedName name="cccc" localSheetId="2">#REF!</definedName>
    <definedName name="cccc" localSheetId="1">#REF!</definedName>
    <definedName name="cccc" localSheetId="0">#REF!</definedName>
    <definedName name="cccc">#REF!</definedName>
    <definedName name="cta" localSheetId="7">#REF!</definedName>
    <definedName name="cta" localSheetId="6">#REF!</definedName>
    <definedName name="cta" localSheetId="5">#REF!</definedName>
    <definedName name="cta" localSheetId="4">#REF!</definedName>
    <definedName name="cta" localSheetId="3">#REF!</definedName>
    <definedName name="cta" localSheetId="2">#REF!</definedName>
    <definedName name="cta" localSheetId="1">#REF!</definedName>
    <definedName name="cta" localSheetId="0">#REF!</definedName>
    <definedName name="cta">#REF!</definedName>
    <definedName name="fff">#REF!</definedName>
    <definedName name="ggg" localSheetId="1">#REF!</definedName>
    <definedName name="ggg" localSheetId="0">#REF!</definedName>
    <definedName name="ggg">#REF!</definedName>
    <definedName name="_xlnm.Print_Area" localSheetId="16">'103.10'!$A$1:$I$27</definedName>
    <definedName name="_xlnm.Print_Area" localSheetId="15">'103.11'!$A$1:$I$27</definedName>
    <definedName name="_xlnm.Print_Area" localSheetId="14">'103.12'!$A$1:$I$27</definedName>
    <definedName name="_xlnm.Print_Area" localSheetId="19">'103.7'!$A$1:$I$27</definedName>
    <definedName name="_xlnm.Print_Area" localSheetId="20">'103.8'!$A$1:$I$27</definedName>
    <definedName name="_xlnm.Print_Area" localSheetId="17">'103.9'!$A$1:$I$27</definedName>
    <definedName name="_xlnm.Print_Area" localSheetId="13">'10401'!$A$1:$I$27</definedName>
    <definedName name="_xlnm.Print_Area" localSheetId="12">'10402'!$A$1:$I$27</definedName>
    <definedName name="_xlnm.Print_Area" localSheetId="11">'10403'!$A$1:$I$27</definedName>
    <definedName name="_xlnm.Print_Area" localSheetId="10">'10404'!$A$1:$I$27</definedName>
    <definedName name="_xlnm.Print_Area" localSheetId="9">'10405'!$A$1:$I$27</definedName>
    <definedName name="_xlnm.Print_Area" localSheetId="8">'10406'!$A$1:$I$27</definedName>
    <definedName name="_xlnm.Print_Area" localSheetId="7">'10407'!$A$1:$I$27</definedName>
    <definedName name="_xlnm.Print_Area" localSheetId="6">'10408'!$A$1:$I$27</definedName>
    <definedName name="_xlnm.Print_Area" localSheetId="5">'10409'!$A$1:$I$27</definedName>
    <definedName name="_xlnm.Print_Area" localSheetId="4">'10410'!$A$1:$I$27</definedName>
    <definedName name="_xlnm.Print_Area" localSheetId="3">'10411'!$A$1:$I$27</definedName>
    <definedName name="_xlnm.Print_Area" localSheetId="2">'10412'!$A$1:$I$27</definedName>
    <definedName name="_xlnm.Print_Area" localSheetId="1">'1041201'!$A$1:$I$27</definedName>
    <definedName name="_xlnm.Print_Area" localSheetId="0">'10501'!$A$1:$I$27</definedName>
    <definedName name="摘要" localSheetId="9">#REF!</definedName>
    <definedName name="摘要" localSheetId="8">#REF!</definedName>
    <definedName name="摘要" localSheetId="7">#REF!</definedName>
    <definedName name="摘要" localSheetId="6">#REF!</definedName>
    <definedName name="摘要" localSheetId="5">#REF!</definedName>
    <definedName name="摘要" localSheetId="4">#REF!</definedName>
    <definedName name="摘要" localSheetId="3">#REF!</definedName>
    <definedName name="摘要" localSheetId="2">#REF!</definedName>
    <definedName name="摘要" localSheetId="1">#REF!</definedName>
    <definedName name="摘要" localSheetId="0">#REF!</definedName>
    <definedName name="摘要">#REF!</definedName>
    <definedName name="駐外" localSheetId="9">#REF!</definedName>
    <definedName name="駐外" localSheetId="8">#REF!</definedName>
    <definedName name="駐外" localSheetId="7">#REF!</definedName>
    <definedName name="駐外" localSheetId="6">#REF!</definedName>
    <definedName name="駐外" localSheetId="5">#REF!</definedName>
    <definedName name="駐外" localSheetId="4">#REF!</definedName>
    <definedName name="駐外" localSheetId="3">#REF!</definedName>
    <definedName name="駐外" localSheetId="2">#REF!</definedName>
    <definedName name="駐外" localSheetId="1">#REF!</definedName>
    <definedName name="駐外" localSheetId="0">#REF!</definedName>
    <definedName name="駐外">#REF!</definedName>
  </definedNames>
  <calcPr calcId="125725"/>
</workbook>
</file>

<file path=xl/calcChain.xml><?xml version="1.0" encoding="utf-8"?>
<calcChain xmlns="http://schemas.openxmlformats.org/spreadsheetml/2006/main">
  <c r="B12" i="37"/>
  <c r="B16"/>
  <c r="D16" s="1"/>
  <c r="F16" s="1"/>
  <c r="H16" s="1"/>
  <c r="B14"/>
  <c r="G21"/>
  <c r="E21"/>
  <c r="C21"/>
  <c r="H20"/>
  <c r="D20"/>
  <c r="D18"/>
  <c r="F18" s="1"/>
  <c r="H18" s="1"/>
  <c r="D14"/>
  <c r="F14" s="1"/>
  <c r="H14" s="1"/>
  <c r="B21"/>
  <c r="D21" s="1"/>
  <c r="D12"/>
  <c r="F12" s="1"/>
  <c r="H12" s="1"/>
  <c r="D10"/>
  <c r="F10" s="1"/>
  <c r="G21" i="36"/>
  <c r="E21"/>
  <c r="D21"/>
  <c r="C21"/>
  <c r="B21"/>
  <c r="H20"/>
  <c r="D20"/>
  <c r="F18"/>
  <c r="H18" s="1"/>
  <c r="D18"/>
  <c r="H16"/>
  <c r="F16"/>
  <c r="D16"/>
  <c r="B16"/>
  <c r="H14"/>
  <c r="F14"/>
  <c r="D14"/>
  <c r="B14"/>
  <c r="H12"/>
  <c r="F12"/>
  <c r="D12"/>
  <c r="F10"/>
  <c r="H10" s="1"/>
  <c r="D10"/>
  <c r="B16" i="35"/>
  <c r="D16" s="1"/>
  <c r="F16" s="1"/>
  <c r="H16" s="1"/>
  <c r="B14"/>
  <c r="D14" s="1"/>
  <c r="F14" s="1"/>
  <c r="H14" s="1"/>
  <c r="G21"/>
  <c r="E21"/>
  <c r="C21"/>
  <c r="B21"/>
  <c r="D21" s="1"/>
  <c r="H20"/>
  <c r="D20"/>
  <c r="D18"/>
  <c r="F18" s="1"/>
  <c r="H18" s="1"/>
  <c r="D12"/>
  <c r="F12" s="1"/>
  <c r="H12" s="1"/>
  <c r="F10"/>
  <c r="H10" s="1"/>
  <c r="D10"/>
  <c r="B16" i="34"/>
  <c r="B14"/>
  <c r="G21"/>
  <c r="E21"/>
  <c r="C21"/>
  <c r="B21"/>
  <c r="D21" s="1"/>
  <c r="H20"/>
  <c r="D20"/>
  <c r="D18"/>
  <c r="F18" s="1"/>
  <c r="H18" s="1"/>
  <c r="D16"/>
  <c r="F16" s="1"/>
  <c r="H16" s="1"/>
  <c r="D14"/>
  <c r="F14" s="1"/>
  <c r="H14" s="1"/>
  <c r="D12"/>
  <c r="F12" s="1"/>
  <c r="H12" s="1"/>
  <c r="D10"/>
  <c r="F10" s="1"/>
  <c r="B16" i="33"/>
  <c r="B21"/>
  <c r="D21"/>
  <c r="B14"/>
  <c r="G21"/>
  <c r="E21"/>
  <c r="C21"/>
  <c r="H20"/>
  <c r="D20"/>
  <c r="D18"/>
  <c r="D16"/>
  <c r="D12"/>
  <c r="D10"/>
  <c r="B21" i="32"/>
  <c r="B16"/>
  <c r="B14"/>
  <c r="G21"/>
  <c r="E21"/>
  <c r="C21"/>
  <c r="H20"/>
  <c r="D20"/>
  <c r="D18"/>
  <c r="F18"/>
  <c r="H18"/>
  <c r="D16"/>
  <c r="F16"/>
  <c r="H16"/>
  <c r="D14"/>
  <c r="F14"/>
  <c r="H14"/>
  <c r="D10"/>
  <c r="F10"/>
  <c r="B12" i="31"/>
  <c r="D12"/>
  <c r="F12"/>
  <c r="H12"/>
  <c r="B16"/>
  <c r="D16"/>
  <c r="D20"/>
  <c r="B14"/>
  <c r="G21"/>
  <c r="E21"/>
  <c r="H20"/>
  <c r="D18"/>
  <c r="F18"/>
  <c r="H18"/>
  <c r="C21"/>
  <c r="D14"/>
  <c r="F14"/>
  <c r="H14"/>
  <c r="D10"/>
  <c r="F10"/>
  <c r="F16" i="30"/>
  <c r="B16"/>
  <c r="C16"/>
  <c r="C21"/>
  <c r="B14"/>
  <c r="B12"/>
  <c r="D12"/>
  <c r="F12"/>
  <c r="H12"/>
  <c r="G21"/>
  <c r="E21"/>
  <c r="H20"/>
  <c r="D20"/>
  <c r="D18"/>
  <c r="D14"/>
  <c r="D10"/>
  <c r="B18" i="29"/>
  <c r="B16"/>
  <c r="B21"/>
  <c r="D21"/>
  <c r="B14"/>
  <c r="G21"/>
  <c r="E21"/>
  <c r="C21"/>
  <c r="H20"/>
  <c r="D20"/>
  <c r="D18"/>
  <c r="F18"/>
  <c r="H18"/>
  <c r="D16"/>
  <c r="F16"/>
  <c r="H16"/>
  <c r="D14"/>
  <c r="F14"/>
  <c r="H14"/>
  <c r="D12"/>
  <c r="F12"/>
  <c r="H12"/>
  <c r="F10"/>
  <c r="D10"/>
  <c r="B18" i="27"/>
  <c r="B16"/>
  <c r="D16"/>
  <c r="F16"/>
  <c r="H16"/>
  <c r="B14"/>
  <c r="G21"/>
  <c r="E21"/>
  <c r="C21"/>
  <c r="H20"/>
  <c r="D20"/>
  <c r="D18"/>
  <c r="F18"/>
  <c r="H18"/>
  <c r="F14"/>
  <c r="H14"/>
  <c r="D14"/>
  <c r="D12"/>
  <c r="F12"/>
  <c r="H12"/>
  <c r="D10"/>
  <c r="F10"/>
  <c r="B18" i="26"/>
  <c r="B16"/>
  <c r="B14"/>
  <c r="B12"/>
  <c r="B21"/>
  <c r="D21"/>
  <c r="D10"/>
  <c r="F10"/>
  <c r="D12"/>
  <c r="F12"/>
  <c r="H12"/>
  <c r="D14"/>
  <c r="F14"/>
  <c r="H14"/>
  <c r="D16"/>
  <c r="F16"/>
  <c r="H16"/>
  <c r="D18"/>
  <c r="F18"/>
  <c r="H18"/>
  <c r="D20"/>
  <c r="H20"/>
  <c r="C21"/>
  <c r="E21"/>
  <c r="G21"/>
  <c r="D10" i="25"/>
  <c r="F10"/>
  <c r="D12"/>
  <c r="F12"/>
  <c r="H12"/>
  <c r="D14"/>
  <c r="F14"/>
  <c r="H14"/>
  <c r="D16"/>
  <c r="F16"/>
  <c r="H16"/>
  <c r="D18"/>
  <c r="F18"/>
  <c r="H18"/>
  <c r="D20"/>
  <c r="H20"/>
  <c r="B21"/>
  <c r="C21"/>
  <c r="D21"/>
  <c r="E21"/>
  <c r="G21"/>
  <c r="D10" i="24"/>
  <c r="F10"/>
  <c r="D12"/>
  <c r="F12"/>
  <c r="H12"/>
  <c r="D14"/>
  <c r="F14"/>
  <c r="H14"/>
  <c r="D16"/>
  <c r="F16"/>
  <c r="H16"/>
  <c r="D18"/>
  <c r="F18"/>
  <c r="H18"/>
  <c r="D20"/>
  <c r="H20"/>
  <c r="B21"/>
  <c r="C21"/>
  <c r="D21"/>
  <c r="E21"/>
  <c r="G21"/>
  <c r="F12" i="23"/>
  <c r="B16"/>
  <c r="B14"/>
  <c r="D10"/>
  <c r="F10"/>
  <c r="D12"/>
  <c r="H12"/>
  <c r="D14"/>
  <c r="F14"/>
  <c r="H14"/>
  <c r="D16"/>
  <c r="F16"/>
  <c r="H16"/>
  <c r="D18"/>
  <c r="F18"/>
  <c r="H18"/>
  <c r="D20"/>
  <c r="H20"/>
  <c r="B21"/>
  <c r="D21"/>
  <c r="C21"/>
  <c r="E21"/>
  <c r="G21"/>
  <c r="D14" i="22"/>
  <c r="F14"/>
  <c r="H14"/>
  <c r="F16"/>
  <c r="H16"/>
  <c r="D12"/>
  <c r="F12"/>
  <c r="F10"/>
  <c r="D10"/>
  <c r="H12"/>
  <c r="D16"/>
  <c r="D18"/>
  <c r="F18"/>
  <c r="H18"/>
  <c r="D20"/>
  <c r="H20"/>
  <c r="B21"/>
  <c r="D21"/>
  <c r="C21"/>
  <c r="E21"/>
  <c r="G21"/>
  <c r="F18" i="21"/>
  <c r="B18"/>
  <c r="B16"/>
  <c r="F16"/>
  <c r="H16"/>
  <c r="F16" i="19"/>
  <c r="F14" i="21"/>
  <c r="B14"/>
  <c r="B12"/>
  <c r="F12"/>
  <c r="F10"/>
  <c r="D10"/>
  <c r="H10"/>
  <c r="D12"/>
  <c r="D14"/>
  <c r="H14"/>
  <c r="D16"/>
  <c r="D18"/>
  <c r="H18"/>
  <c r="D20"/>
  <c r="H20"/>
  <c r="C21"/>
  <c r="E21"/>
  <c r="G21"/>
  <c r="B12" i="20"/>
  <c r="B14"/>
  <c r="D10"/>
  <c r="H10"/>
  <c r="D12"/>
  <c r="H12"/>
  <c r="D14"/>
  <c r="H14"/>
  <c r="D16"/>
  <c r="H16"/>
  <c r="D18"/>
  <c r="H18"/>
  <c r="D20"/>
  <c r="H20"/>
  <c r="B21"/>
  <c r="D21"/>
  <c r="C21"/>
  <c r="E21"/>
  <c r="F21"/>
  <c r="H21"/>
  <c r="G21"/>
  <c r="F18" i="19"/>
  <c r="F12"/>
  <c r="F21"/>
  <c r="H21"/>
  <c r="F10"/>
  <c r="B14"/>
  <c r="F14"/>
  <c r="H14"/>
  <c r="D10"/>
  <c r="H10"/>
  <c r="D12"/>
  <c r="H12"/>
  <c r="D14"/>
  <c r="D16"/>
  <c r="H16"/>
  <c r="D18"/>
  <c r="H18"/>
  <c r="D20"/>
  <c r="H20"/>
  <c r="B21"/>
  <c r="D21"/>
  <c r="C21"/>
  <c r="E21"/>
  <c r="G21"/>
  <c r="F16" i="18"/>
  <c r="F12"/>
  <c r="F18"/>
  <c r="H18"/>
  <c r="F14"/>
  <c r="D12" i="16"/>
  <c r="F12"/>
  <c r="F21"/>
  <c r="H21"/>
  <c r="F10" i="18"/>
  <c r="H10"/>
  <c r="D10"/>
  <c r="D12"/>
  <c r="H12"/>
  <c r="D14"/>
  <c r="H14"/>
  <c r="D16"/>
  <c r="H16"/>
  <c r="D18"/>
  <c r="D20"/>
  <c r="H20"/>
  <c r="B21"/>
  <c r="C21"/>
  <c r="D21"/>
  <c r="E21"/>
  <c r="G21"/>
  <c r="F21" i="17"/>
  <c r="H21"/>
  <c r="G21"/>
  <c r="E21"/>
  <c r="B21"/>
  <c r="D21"/>
  <c r="C21"/>
  <c r="H20"/>
  <c r="D20"/>
  <c r="H18"/>
  <c r="D18"/>
  <c r="H16"/>
  <c r="D16"/>
  <c r="H14"/>
  <c r="D14"/>
  <c r="H12"/>
  <c r="D12"/>
  <c r="H10"/>
  <c r="D10"/>
  <c r="E21" i="16"/>
  <c r="G21"/>
  <c r="C21"/>
  <c r="H14"/>
  <c r="D14"/>
  <c r="H12"/>
  <c r="B21"/>
  <c r="D21"/>
  <c r="H20"/>
  <c r="D20"/>
  <c r="H18"/>
  <c r="D18"/>
  <c r="H16"/>
  <c r="D16"/>
  <c r="H10"/>
  <c r="D10"/>
  <c r="B21" i="27"/>
  <c r="D21"/>
  <c r="F21"/>
  <c r="H21"/>
  <c r="H10"/>
  <c r="F21" i="23"/>
  <c r="H21"/>
  <c r="H10"/>
  <c r="H10" i="26"/>
  <c r="F21"/>
  <c r="H21"/>
  <c r="F21" i="22"/>
  <c r="H21"/>
  <c r="H10" i="24"/>
  <c r="F21"/>
  <c r="H21"/>
  <c r="H10" i="25"/>
  <c r="F21"/>
  <c r="H21"/>
  <c r="J21" i="21"/>
  <c r="F21"/>
  <c r="H21"/>
  <c r="H12"/>
  <c r="F21" i="18"/>
  <c r="H21"/>
  <c r="B21" i="21"/>
  <c r="D21"/>
  <c r="H10" i="22"/>
  <c r="F21" i="29"/>
  <c r="H21"/>
  <c r="H10"/>
  <c r="F18" i="30"/>
  <c r="H18"/>
  <c r="F10"/>
  <c r="F14"/>
  <c r="H14"/>
  <c r="B21" i="31"/>
  <c r="D21"/>
  <c r="H10"/>
  <c r="F16"/>
  <c r="H16"/>
  <c r="D16" i="30"/>
  <c r="H16"/>
  <c r="B21"/>
  <c r="D21"/>
  <c r="H10"/>
  <c r="F21" i="31"/>
  <c r="H21"/>
  <c r="F21" i="30"/>
  <c r="H21"/>
  <c r="D21" i="32"/>
  <c r="F21"/>
  <c r="H21"/>
  <c r="H10"/>
  <c r="D12"/>
  <c r="F12"/>
  <c r="H12"/>
  <c r="D14" i="33"/>
  <c r="F12"/>
  <c r="H12"/>
  <c r="F10"/>
  <c r="H10"/>
  <c r="F16"/>
  <c r="H16"/>
  <c r="F18"/>
  <c r="H18"/>
  <c r="F14"/>
  <c r="H14"/>
  <c r="F21"/>
  <c r="H21"/>
  <c r="H10" i="37" l="1"/>
  <c r="F21"/>
  <c r="H21" s="1"/>
  <c r="F21" i="36"/>
  <c r="H21" s="1"/>
  <c r="F21" i="35"/>
  <c r="H21" s="1"/>
  <c r="H10" i="34"/>
  <c r="F21"/>
  <c r="H21" s="1"/>
</calcChain>
</file>

<file path=xl/sharedStrings.xml><?xml version="1.0" encoding="utf-8"?>
<sst xmlns="http://schemas.openxmlformats.org/spreadsheetml/2006/main" count="758" uniqueCount="165">
  <si>
    <t>單位：新臺幣元</t>
    <phoneticPr fontId="9" type="noConversion"/>
  </si>
  <si>
    <t>科目名稱</t>
    <phoneticPr fontId="8" type="noConversion"/>
  </si>
  <si>
    <t>本月份</t>
  </si>
  <si>
    <t>人事費明細表</t>
    <phoneticPr fontId="9" type="noConversion"/>
  </si>
  <si>
    <t>上月底止累計應付數於本月付現數</t>
    <phoneticPr fontId="8" type="noConversion"/>
  </si>
  <si>
    <t>截至本月底止累計數</t>
    <phoneticPr fontId="8" type="noConversion"/>
  </si>
  <si>
    <t>備註</t>
    <phoneticPr fontId="8" type="noConversion"/>
  </si>
  <si>
    <t>付現數</t>
    <phoneticPr fontId="8" type="noConversion"/>
  </si>
  <si>
    <t>應付數</t>
    <phoneticPr fontId="8" type="noConversion"/>
  </si>
  <si>
    <t>小計</t>
    <phoneticPr fontId="8" type="noConversion"/>
  </si>
  <si>
    <t>董事會支出</t>
    <phoneticPr fontId="5" type="noConversion"/>
  </si>
  <si>
    <t xml:space="preserve">  人事費</t>
    <phoneticPr fontId="5" type="noConversion"/>
  </si>
  <si>
    <t>行政管理支出</t>
    <phoneticPr fontId="5" type="noConversion"/>
  </si>
  <si>
    <t>教學研究及訓輔支出</t>
    <phoneticPr fontId="5" type="noConversion"/>
  </si>
  <si>
    <t>推廣教育支出</t>
    <phoneticPr fontId="5" type="noConversion"/>
  </si>
  <si>
    <t>產學合作支出</t>
    <phoneticPr fontId="5" type="noConversion"/>
  </si>
  <si>
    <t>其他教學活動支出</t>
    <phoneticPr fontId="5" type="noConversion"/>
  </si>
  <si>
    <t>合 計</t>
    <phoneticPr fontId="8" type="noConversion"/>
  </si>
  <si>
    <t>補充說明：</t>
    <phoneticPr fontId="8" type="noConversion"/>
  </si>
  <si>
    <t>製表</t>
    <phoneticPr fontId="8" type="noConversion"/>
  </si>
  <si>
    <t>主辦會計</t>
    <phoneticPr fontId="8" type="noConversion"/>
  </si>
  <si>
    <t>校長或董事長</t>
    <phoneticPr fontId="8" type="noConversion"/>
  </si>
  <si>
    <t xml:space="preserve">說明：
            </t>
    <phoneticPr fontId="8" type="noConversion"/>
  </si>
  <si>
    <t>1.請就支出類會計科目內容並依本表「科目名稱」欄類別，填寫各功能別科目項下「人事費」列支之付現數及應付數。</t>
    <phoneticPr fontId="8" type="noConversion"/>
  </si>
  <si>
    <t>2.本表僅就本學年度之各項支出人事費填寫；至前一學年度7月底止之人事費應付數餘額及於本學年度付現數，則請於表格下方
  之「補充說明」列填寫相關金額。</t>
    <phoneticPr fontId="8" type="noConversion"/>
  </si>
  <si>
    <t>103年8月1日至103年8月31日</t>
    <phoneticPr fontId="9" type="noConversion"/>
  </si>
  <si>
    <t>編號：106（學校法人及所設專科以上學校適用）</t>
    <phoneticPr fontId="5" type="noConversion"/>
  </si>
  <si>
    <t>月報新增表件</t>
    <phoneticPr fontId="5" type="noConversion"/>
  </si>
  <si>
    <t>(名稱)</t>
    <phoneticPr fontId="8" type="noConversion"/>
  </si>
  <si>
    <t>人事費明細表</t>
    <phoneticPr fontId="8" type="noConversion"/>
  </si>
  <si>
    <t>○年8月1日至○年○月○日</t>
    <phoneticPr fontId="8" type="noConversion"/>
  </si>
  <si>
    <t>單位：新臺幣元</t>
    <phoneticPr fontId="8" type="noConversion"/>
  </si>
  <si>
    <t>科目名稱</t>
    <phoneticPr fontId="8" type="noConversion"/>
  </si>
  <si>
    <t>上月底止累計應付數於本月付現數</t>
    <phoneticPr fontId="8" type="noConversion"/>
  </si>
  <si>
    <t>截至本月底止累計數</t>
    <phoneticPr fontId="8" type="noConversion"/>
  </si>
  <si>
    <t>備註</t>
    <phoneticPr fontId="8" type="noConversion"/>
  </si>
  <si>
    <t>付現數</t>
    <phoneticPr fontId="8" type="noConversion"/>
  </si>
  <si>
    <t>應付數</t>
    <phoneticPr fontId="8" type="noConversion"/>
  </si>
  <si>
    <t>小計</t>
    <phoneticPr fontId="8" type="noConversion"/>
  </si>
  <si>
    <t>董事會支出</t>
    <phoneticPr fontId="5" type="noConversion"/>
  </si>
  <si>
    <t xml:space="preserve">  人事費</t>
    <phoneticPr fontId="5" type="noConversion"/>
  </si>
  <si>
    <t>行政管理支出</t>
    <phoneticPr fontId="5" type="noConversion"/>
  </si>
  <si>
    <t>教學研究及訓輔支出</t>
    <phoneticPr fontId="5" type="noConversion"/>
  </si>
  <si>
    <t xml:space="preserve">  人事費</t>
    <phoneticPr fontId="5" type="noConversion"/>
  </si>
  <si>
    <t>推廣教育支出</t>
    <phoneticPr fontId="5" type="noConversion"/>
  </si>
  <si>
    <t xml:space="preserve">  人事費</t>
    <phoneticPr fontId="5" type="noConversion"/>
  </si>
  <si>
    <t>其他教學活動支出</t>
    <phoneticPr fontId="5" type="noConversion"/>
  </si>
  <si>
    <t xml:space="preserve">  人事費</t>
    <phoneticPr fontId="5" type="noConversion"/>
  </si>
  <si>
    <t>合 計</t>
    <phoneticPr fontId="8" type="noConversion"/>
  </si>
  <si>
    <t>補充說明：</t>
    <phoneticPr fontId="8" type="noConversion"/>
  </si>
  <si>
    <t>前一學年度7月底止之人事費應付數餘額：$
前項應付數餘額於本學年度付現數：$
截至本月底止人事費應付數餘額：$</t>
    <phoneticPr fontId="8" type="noConversion"/>
  </si>
  <si>
    <t xml:space="preserve">說明：
            </t>
    <phoneticPr fontId="8" type="noConversion"/>
  </si>
  <si>
    <t>1.請就支出類會計科目內容並依本表「科目名稱」欄類別，填寫各功能別科目項下「人事費」列支之付現數及應付數。</t>
    <phoneticPr fontId="8" type="noConversion"/>
  </si>
  <si>
    <t>2.本表僅就本學年度之各項支出人事費填寫；至前一學年度7月底止之人事費應付數餘額及於本學年度付現數，則請於表格下方
  之「補充說明」列填寫相關金額。</t>
    <phoneticPr fontId="8" type="noConversion"/>
  </si>
  <si>
    <t>製表</t>
    <phoneticPr fontId="8" type="noConversion"/>
  </si>
  <si>
    <t>主辦會計</t>
    <phoneticPr fontId="8" type="noConversion"/>
  </si>
  <si>
    <t>校長或董事長</t>
    <phoneticPr fontId="8" type="noConversion"/>
  </si>
  <si>
    <t>文藻學校財團法人文藻外語大學</t>
    <phoneticPr fontId="9" type="noConversion"/>
  </si>
  <si>
    <t>文藻學校財團法人文藻外語大學</t>
    <phoneticPr fontId="8" type="noConversion"/>
  </si>
  <si>
    <t>人事費明細表</t>
    <phoneticPr fontId="8" type="noConversion"/>
  </si>
  <si>
    <t>單位：新臺幣元</t>
    <phoneticPr fontId="8" type="noConversion"/>
  </si>
  <si>
    <t>科目名稱</t>
    <phoneticPr fontId="8" type="noConversion"/>
  </si>
  <si>
    <t>上月底止累計應付數於本月付現數</t>
    <phoneticPr fontId="8" type="noConversion"/>
  </si>
  <si>
    <t>截至本月底止累計數</t>
    <phoneticPr fontId="8" type="noConversion"/>
  </si>
  <si>
    <t>備註</t>
    <phoneticPr fontId="8" type="noConversion"/>
  </si>
  <si>
    <t>付現數</t>
    <phoneticPr fontId="8" type="noConversion"/>
  </si>
  <si>
    <t>應付數</t>
    <phoneticPr fontId="8" type="noConversion"/>
  </si>
  <si>
    <t>小計</t>
    <phoneticPr fontId="8" type="noConversion"/>
  </si>
  <si>
    <t>董事會支出</t>
    <phoneticPr fontId="5" type="noConversion"/>
  </si>
  <si>
    <t xml:space="preserve">  人事費</t>
    <phoneticPr fontId="5" type="noConversion"/>
  </si>
  <si>
    <t>行政管理支出</t>
    <phoneticPr fontId="5" type="noConversion"/>
  </si>
  <si>
    <t>教學研究及訓輔支出</t>
    <phoneticPr fontId="5" type="noConversion"/>
  </si>
  <si>
    <t>推廣教育支出</t>
    <phoneticPr fontId="5" type="noConversion"/>
  </si>
  <si>
    <t>產學合作支出</t>
    <phoneticPr fontId="5" type="noConversion"/>
  </si>
  <si>
    <t>其他教學活動支出</t>
    <phoneticPr fontId="5" type="noConversion"/>
  </si>
  <si>
    <t>合 計</t>
    <phoneticPr fontId="8" type="noConversion"/>
  </si>
  <si>
    <t>補充說明：</t>
    <phoneticPr fontId="8" type="noConversion"/>
  </si>
  <si>
    <r>
      <t>前一學年度7月底止之人事費應付數餘額：$</t>
    </r>
    <r>
      <rPr>
        <b/>
        <sz val="12"/>
        <color indexed="12"/>
        <rFont val="標楷體"/>
        <family val="4"/>
        <charset val="136"/>
      </rPr>
      <t>0</t>
    </r>
    <r>
      <rPr>
        <b/>
        <sz val="12"/>
        <color indexed="12"/>
        <rFont val="標楷體"/>
        <family val="4"/>
        <charset val="136"/>
      </rPr>
      <t xml:space="preserve">
前項應付數餘額於本學年度付現數：$</t>
    </r>
    <r>
      <rPr>
        <b/>
        <sz val="12"/>
        <color indexed="12"/>
        <rFont val="標楷體"/>
        <family val="4"/>
        <charset val="136"/>
      </rPr>
      <t>0</t>
    </r>
    <r>
      <rPr>
        <b/>
        <sz val="12"/>
        <color indexed="12"/>
        <rFont val="標楷體"/>
        <family val="4"/>
        <charset val="136"/>
      </rPr>
      <t xml:space="preserve">
截至本月底止人事費應付數餘額：$</t>
    </r>
    <r>
      <rPr>
        <b/>
        <sz val="12"/>
        <color indexed="12"/>
        <rFont val="標楷體"/>
        <family val="4"/>
        <charset val="136"/>
      </rPr>
      <t>0</t>
    </r>
    <phoneticPr fontId="8" type="noConversion"/>
  </si>
  <si>
    <t xml:space="preserve">說明：
            </t>
    <phoneticPr fontId="8" type="noConversion"/>
  </si>
  <si>
    <t>1.請就支出類會計科目內容並依本表「科目名稱」欄類別，填寫各功能別科目項下「人事費」列支之付現數及應付數。</t>
    <phoneticPr fontId="8" type="noConversion"/>
  </si>
  <si>
    <t>2.本表僅就本學年度之各項支出人事費填寫；至前一學年度7月底止之人事費應付數餘額及於本學年度付現數，則請於表格下方
  之「補充說明」列填寫相關金額。</t>
    <phoneticPr fontId="8" type="noConversion"/>
  </si>
  <si>
    <t>製表</t>
    <phoneticPr fontId="8" type="noConversion"/>
  </si>
  <si>
    <t>主辦會計</t>
    <phoneticPr fontId="8" type="noConversion"/>
  </si>
  <si>
    <t>103年8月1日至103年9月30日</t>
    <phoneticPr fontId="8" type="noConversion"/>
  </si>
  <si>
    <t>文藻學校財團法人文藻外語大學</t>
    <phoneticPr fontId="8" type="noConversion"/>
  </si>
  <si>
    <t>人事費明細表</t>
    <phoneticPr fontId="8" type="noConversion"/>
  </si>
  <si>
    <t>單位：新臺幣元</t>
    <phoneticPr fontId="8" type="noConversion"/>
  </si>
  <si>
    <t>103年8月1日至103年10月31日</t>
    <phoneticPr fontId="8" type="noConversion"/>
  </si>
  <si>
    <t>102年8月1日至103年7月31日</t>
    <phoneticPr fontId="8" type="noConversion"/>
  </si>
  <si>
    <r>
      <t>前一學年度7月底止之人事費應付數餘額：$</t>
    </r>
    <r>
      <rPr>
        <b/>
        <sz val="12"/>
        <color indexed="12"/>
        <rFont val="標楷體"/>
        <family val="4"/>
        <charset val="136"/>
      </rPr>
      <t>3,817,041</t>
    </r>
    <r>
      <rPr>
        <b/>
        <sz val="12"/>
        <color indexed="12"/>
        <rFont val="標楷體"/>
        <family val="4"/>
        <charset val="136"/>
      </rPr>
      <t xml:space="preserve">
前項應付數餘額於本學年度付現數：$</t>
    </r>
    <r>
      <rPr>
        <b/>
        <sz val="12"/>
        <color indexed="12"/>
        <rFont val="標楷體"/>
        <family val="4"/>
        <charset val="136"/>
      </rPr>
      <t>3,817,041</t>
    </r>
    <r>
      <rPr>
        <b/>
        <sz val="12"/>
        <color indexed="12"/>
        <rFont val="標楷體"/>
        <family val="4"/>
        <charset val="136"/>
      </rPr>
      <t xml:space="preserve">
截至本月底止人事費應付數餘額：$</t>
    </r>
    <r>
      <rPr>
        <b/>
        <sz val="12"/>
        <color indexed="12"/>
        <rFont val="標楷體"/>
        <family val="4"/>
        <charset val="136"/>
      </rPr>
      <t>0</t>
    </r>
    <phoneticPr fontId="8" type="noConversion"/>
  </si>
  <si>
    <t>校長</t>
    <phoneticPr fontId="8" type="noConversion"/>
  </si>
  <si>
    <r>
      <t>前一學年度7月底止之人事費應付數餘額：$</t>
    </r>
    <r>
      <rPr>
        <b/>
        <sz val="12"/>
        <color indexed="12"/>
        <rFont val="標楷體"/>
        <family val="4"/>
        <charset val="136"/>
      </rPr>
      <t>3,817,041</t>
    </r>
    <r>
      <rPr>
        <b/>
        <sz val="12"/>
        <color indexed="12"/>
        <rFont val="標楷體"/>
        <family val="4"/>
        <charset val="136"/>
      </rPr>
      <t xml:space="preserve">
前項應付數餘額於本學年度付現數：$</t>
    </r>
    <r>
      <rPr>
        <b/>
        <sz val="12"/>
        <color indexed="12"/>
        <rFont val="標楷體"/>
        <family val="4"/>
        <charset val="136"/>
      </rPr>
      <t>3,817,041</t>
    </r>
    <r>
      <rPr>
        <b/>
        <sz val="12"/>
        <color indexed="12"/>
        <rFont val="標楷體"/>
        <family val="4"/>
        <charset val="136"/>
      </rPr>
      <t xml:space="preserve">
截至本月底止人事費應付數餘額：$</t>
    </r>
    <r>
      <rPr>
        <b/>
        <sz val="12"/>
        <color indexed="12"/>
        <rFont val="標楷體"/>
        <family val="4"/>
        <charset val="136"/>
      </rPr>
      <t>0</t>
    </r>
    <phoneticPr fontId="8" type="noConversion"/>
  </si>
  <si>
    <t>103年8月1日至103年11月30日</t>
    <phoneticPr fontId="8" type="noConversion"/>
  </si>
  <si>
    <t>校長</t>
    <phoneticPr fontId="8" type="noConversion"/>
  </si>
  <si>
    <r>
      <t>前一學年度7月底止之人事費應付數餘額：$</t>
    </r>
    <r>
      <rPr>
        <b/>
        <sz val="12"/>
        <color indexed="12"/>
        <rFont val="標楷體"/>
        <family val="4"/>
        <charset val="136"/>
      </rPr>
      <t>3,817,041</t>
    </r>
    <r>
      <rPr>
        <b/>
        <sz val="12"/>
        <color indexed="12"/>
        <rFont val="標楷體"/>
        <family val="4"/>
        <charset val="136"/>
      </rPr>
      <t xml:space="preserve">
前項應付數餘額於本學年度付現數：$</t>
    </r>
    <r>
      <rPr>
        <b/>
        <sz val="12"/>
        <color indexed="12"/>
        <rFont val="標楷體"/>
        <family val="4"/>
        <charset val="136"/>
      </rPr>
      <t>3,817,041</t>
    </r>
    <r>
      <rPr>
        <b/>
        <sz val="12"/>
        <color indexed="12"/>
        <rFont val="標楷體"/>
        <family val="4"/>
        <charset val="136"/>
      </rPr>
      <t xml:space="preserve">
截至本月底止人事費應付數餘額：$</t>
    </r>
    <r>
      <rPr>
        <b/>
        <sz val="12"/>
        <color indexed="12"/>
        <rFont val="標楷體"/>
        <family val="4"/>
        <charset val="136"/>
      </rPr>
      <t>0</t>
    </r>
    <phoneticPr fontId="8" type="noConversion"/>
  </si>
  <si>
    <t>校長</t>
    <phoneticPr fontId="8" type="noConversion"/>
  </si>
  <si>
    <t>103年8月1日至103年12月31日</t>
    <phoneticPr fontId="8" type="noConversion"/>
  </si>
  <si>
    <t>103年8月1日至104年1月31日</t>
    <phoneticPr fontId="8" type="noConversion"/>
  </si>
  <si>
    <t>文藻學校財團法人文藻外語大學</t>
    <phoneticPr fontId="8" type="noConversion"/>
  </si>
  <si>
    <t>人事費明細表</t>
    <phoneticPr fontId="8" type="noConversion"/>
  </si>
  <si>
    <t>單位：新臺幣元</t>
    <phoneticPr fontId="8" type="noConversion"/>
  </si>
  <si>
    <t>科目名稱</t>
    <phoneticPr fontId="8" type="noConversion"/>
  </si>
  <si>
    <t>上月底止累計應付數於本月付現數</t>
    <phoneticPr fontId="8" type="noConversion"/>
  </si>
  <si>
    <t>截至本月底止累計數</t>
    <phoneticPr fontId="8" type="noConversion"/>
  </si>
  <si>
    <t>備註</t>
    <phoneticPr fontId="8" type="noConversion"/>
  </si>
  <si>
    <t>付現數</t>
    <phoneticPr fontId="8" type="noConversion"/>
  </si>
  <si>
    <t>應付數</t>
    <phoneticPr fontId="8" type="noConversion"/>
  </si>
  <si>
    <t>小計</t>
    <phoneticPr fontId="8" type="noConversion"/>
  </si>
  <si>
    <t>董事會支出</t>
    <phoneticPr fontId="5" type="noConversion"/>
  </si>
  <si>
    <t xml:space="preserve">  人事費</t>
    <phoneticPr fontId="5" type="noConversion"/>
  </si>
  <si>
    <t>行政管理支出</t>
    <phoneticPr fontId="5" type="noConversion"/>
  </si>
  <si>
    <t>教學研究及訓輔支出</t>
    <phoneticPr fontId="5" type="noConversion"/>
  </si>
  <si>
    <t>推廣教育支出</t>
    <phoneticPr fontId="5" type="noConversion"/>
  </si>
  <si>
    <t>產學合作支出</t>
    <phoneticPr fontId="5" type="noConversion"/>
  </si>
  <si>
    <t>其他教學活動支出</t>
    <phoneticPr fontId="5" type="noConversion"/>
  </si>
  <si>
    <t>合 計</t>
    <phoneticPr fontId="8" type="noConversion"/>
  </si>
  <si>
    <t>補充說明：</t>
    <phoneticPr fontId="8" type="noConversion"/>
  </si>
  <si>
    <r>
      <t>前一學年度7月底止之人事費應付數餘額：$</t>
    </r>
    <r>
      <rPr>
        <b/>
        <sz val="12"/>
        <color indexed="12"/>
        <rFont val="標楷體"/>
        <family val="4"/>
        <charset val="136"/>
      </rPr>
      <t>3,817,041</t>
    </r>
    <r>
      <rPr>
        <b/>
        <sz val="12"/>
        <color indexed="12"/>
        <rFont val="標楷體"/>
        <family val="4"/>
        <charset val="136"/>
      </rPr>
      <t xml:space="preserve">
前項應付數餘額於本學年度付現數：$</t>
    </r>
    <r>
      <rPr>
        <b/>
        <sz val="12"/>
        <color indexed="12"/>
        <rFont val="標楷體"/>
        <family val="4"/>
        <charset val="136"/>
      </rPr>
      <t>3,817,041</t>
    </r>
    <r>
      <rPr>
        <b/>
        <sz val="12"/>
        <color indexed="12"/>
        <rFont val="標楷體"/>
        <family val="4"/>
        <charset val="136"/>
      </rPr>
      <t xml:space="preserve">
截至本月底止人事費應付數餘額：$</t>
    </r>
    <r>
      <rPr>
        <b/>
        <sz val="12"/>
        <color indexed="12"/>
        <rFont val="標楷體"/>
        <family val="4"/>
        <charset val="136"/>
      </rPr>
      <t>0</t>
    </r>
    <phoneticPr fontId="8" type="noConversion"/>
  </si>
  <si>
    <t xml:space="preserve">說明：
            </t>
    <phoneticPr fontId="8" type="noConversion"/>
  </si>
  <si>
    <t>1.請就支出類會計科目內容並依本表「科目名稱」欄類別，填寫各功能別科目項下「人事費」列支之付現數及應付數。</t>
    <phoneticPr fontId="8" type="noConversion"/>
  </si>
  <si>
    <t>2.本表僅就本學年度之各項支出人事費填寫；至前一學年度7月底止之人事費應付數餘額及於本學年度付現數，則請於表格下方
  之「補充說明」列填寫相關金額。</t>
    <phoneticPr fontId="8" type="noConversion"/>
  </si>
  <si>
    <t>製表</t>
    <phoneticPr fontId="8" type="noConversion"/>
  </si>
  <si>
    <t>主辦會計</t>
    <phoneticPr fontId="8" type="noConversion"/>
  </si>
  <si>
    <t>校長</t>
    <phoneticPr fontId="8" type="noConversion"/>
  </si>
  <si>
    <t>文藻學校財團法人文藻外語大學</t>
    <phoneticPr fontId="8" type="noConversion"/>
  </si>
  <si>
    <t>人事費明細表</t>
    <phoneticPr fontId="8" type="noConversion"/>
  </si>
  <si>
    <t>單位：新臺幣元</t>
    <phoneticPr fontId="8" type="noConversion"/>
  </si>
  <si>
    <t>科目名稱</t>
    <phoneticPr fontId="8" type="noConversion"/>
  </si>
  <si>
    <t>上月底止累計應付數於本月付現數</t>
    <phoneticPr fontId="8" type="noConversion"/>
  </si>
  <si>
    <t>截至本月底止累計數</t>
    <phoneticPr fontId="8" type="noConversion"/>
  </si>
  <si>
    <t>備註</t>
    <phoneticPr fontId="8" type="noConversion"/>
  </si>
  <si>
    <t>付現數</t>
    <phoneticPr fontId="8" type="noConversion"/>
  </si>
  <si>
    <t>應付數</t>
    <phoneticPr fontId="8" type="noConversion"/>
  </si>
  <si>
    <t>小計</t>
    <phoneticPr fontId="8" type="noConversion"/>
  </si>
  <si>
    <t>董事會支出</t>
    <phoneticPr fontId="5" type="noConversion"/>
  </si>
  <si>
    <t xml:space="preserve">  人事費</t>
    <phoneticPr fontId="5" type="noConversion"/>
  </si>
  <si>
    <t>行政管理支出</t>
    <phoneticPr fontId="5" type="noConversion"/>
  </si>
  <si>
    <t>教學研究及訓輔支出</t>
    <phoneticPr fontId="5" type="noConversion"/>
  </si>
  <si>
    <t>推廣教育支出</t>
    <phoneticPr fontId="5" type="noConversion"/>
  </si>
  <si>
    <t>產學合作支出</t>
    <phoneticPr fontId="5" type="noConversion"/>
  </si>
  <si>
    <t>其他教學活動支出</t>
    <phoneticPr fontId="5" type="noConversion"/>
  </si>
  <si>
    <t>合 計</t>
    <phoneticPr fontId="8" type="noConversion"/>
  </si>
  <si>
    <t>補充說明：</t>
    <phoneticPr fontId="8" type="noConversion"/>
  </si>
  <si>
    <r>
      <t>前一學年度7月底止之人事費應付數餘額：$</t>
    </r>
    <r>
      <rPr>
        <b/>
        <sz val="12"/>
        <color indexed="12"/>
        <rFont val="標楷體"/>
        <family val="4"/>
        <charset val="136"/>
      </rPr>
      <t>3,817,041</t>
    </r>
    <r>
      <rPr>
        <b/>
        <sz val="12"/>
        <color indexed="12"/>
        <rFont val="標楷體"/>
        <family val="4"/>
        <charset val="136"/>
      </rPr>
      <t xml:space="preserve">
前項應付數餘額於本學年度付現數：$</t>
    </r>
    <r>
      <rPr>
        <b/>
        <sz val="12"/>
        <color indexed="12"/>
        <rFont val="標楷體"/>
        <family val="4"/>
        <charset val="136"/>
      </rPr>
      <t>3,817,041</t>
    </r>
    <r>
      <rPr>
        <b/>
        <sz val="12"/>
        <color indexed="12"/>
        <rFont val="標楷體"/>
        <family val="4"/>
        <charset val="136"/>
      </rPr>
      <t xml:space="preserve">
截至本月底止人事費應付數餘額：$</t>
    </r>
    <r>
      <rPr>
        <b/>
        <sz val="12"/>
        <color indexed="12"/>
        <rFont val="標楷體"/>
        <family val="4"/>
        <charset val="136"/>
      </rPr>
      <t>0</t>
    </r>
    <phoneticPr fontId="8" type="noConversion"/>
  </si>
  <si>
    <t xml:space="preserve">說明：
            </t>
    <phoneticPr fontId="8" type="noConversion"/>
  </si>
  <si>
    <t>1.請就支出類會計科目內容並依本表「科目名稱」欄類別，填寫各功能別科目項下「人事費」列支之付現數及應付數。</t>
    <phoneticPr fontId="8" type="noConversion"/>
  </si>
  <si>
    <t>2.本表僅就本學年度之各項支出人事費填寫；至前一學年度7月底止之人事費應付數餘額及於本學年度付現數，則請於表格下方
  之「補充說明」列填寫相關金額。</t>
    <phoneticPr fontId="8" type="noConversion"/>
  </si>
  <si>
    <t>製表</t>
    <phoneticPr fontId="8" type="noConversion"/>
  </si>
  <si>
    <t>主辦會計</t>
    <phoneticPr fontId="8" type="noConversion"/>
  </si>
  <si>
    <t>校長</t>
    <phoneticPr fontId="8" type="noConversion"/>
  </si>
  <si>
    <t>103年8月1日至104年2月28日</t>
    <phoneticPr fontId="8" type="noConversion"/>
  </si>
  <si>
    <t>校長</t>
    <phoneticPr fontId="8" type="noConversion"/>
  </si>
  <si>
    <t>103年8月1日至104年3月31日</t>
    <phoneticPr fontId="8" type="noConversion"/>
  </si>
  <si>
    <t>103年8月1日至104年4月30日</t>
    <phoneticPr fontId="8" type="noConversion"/>
  </si>
  <si>
    <t>103年8月1日至104年5月31日</t>
    <phoneticPr fontId="8" type="noConversion"/>
  </si>
  <si>
    <t>103年8月1日至104年6月30日</t>
    <phoneticPr fontId="8" type="noConversion"/>
  </si>
  <si>
    <t>103年8月1日至104年7月31日</t>
    <phoneticPr fontId="8" type="noConversion"/>
  </si>
  <si>
    <t>前一學年度7月底止之人事費應付數餘額：$3,817,041
前項應付數餘額於本學年度付現數：$3,817,041
截至本月底止人事費應付數餘額：$3,758,669</t>
    <phoneticPr fontId="8" type="noConversion"/>
  </si>
  <si>
    <t>104年8月1日至104年8月31日</t>
    <phoneticPr fontId="8" type="noConversion"/>
  </si>
  <si>
    <t>前一學年度7月底止之人事費應付數餘額：$3,758,669
前項應付數餘額於本學年度付現數：$3,758,669
截至本月底止人事費應付數餘額：$0</t>
    <phoneticPr fontId="8" type="noConversion"/>
  </si>
  <si>
    <t>104年8月1日至104年9月30日</t>
    <phoneticPr fontId="8" type="noConversion"/>
  </si>
  <si>
    <t>104年8月1日至104年10月31日</t>
    <phoneticPr fontId="8" type="noConversion"/>
  </si>
  <si>
    <t>104年8月1日至104年11月30日</t>
    <phoneticPr fontId="8" type="noConversion"/>
  </si>
  <si>
    <t>104年8月1日至104年12月30日</t>
    <phoneticPr fontId="8" type="noConversion"/>
  </si>
  <si>
    <t>104年8月1日至105年1月31日</t>
    <phoneticPr fontId="8" type="noConversion"/>
  </si>
</sst>
</file>

<file path=xl/styles.xml><?xml version="1.0" encoding="utf-8"?>
<styleSheet xmlns="http://schemas.openxmlformats.org/spreadsheetml/2006/main">
  <numFmts count="4">
    <numFmt numFmtId="42" formatCode="_-&quot;$&quot;* #,##0_-;\-&quot;$&quot;* #,##0_-;_-&quot;$&quot;* &quot;-&quot;_-;_-@_-"/>
    <numFmt numFmtId="43" formatCode="_-* #,##0.00_-;\-* #,##0.00_-;_-* &quot;-&quot;??_-;_-@_-"/>
    <numFmt numFmtId="176" formatCode="#,##0_);[Red]\(#,##0\)"/>
    <numFmt numFmtId="177" formatCode="#,##0_ "/>
  </numFmts>
  <fonts count="26"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標楷體"/>
      <family val="4"/>
      <charset val="136"/>
    </font>
    <font>
      <sz val="9"/>
      <name val="細明體"/>
      <family val="3"/>
      <charset val="136"/>
    </font>
    <font>
      <sz val="10"/>
      <name val="標楷體"/>
      <family val="4"/>
      <charset val="136"/>
    </font>
    <font>
      <sz val="11"/>
      <name val="Times New Roman"/>
      <family val="1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b/>
      <sz val="10"/>
      <color indexed="12"/>
      <name val="標楷體"/>
      <family val="4"/>
      <charset val="136"/>
    </font>
    <font>
      <b/>
      <sz val="12"/>
      <color indexed="12"/>
      <name val="標楷體"/>
      <family val="4"/>
      <charset val="136"/>
    </font>
    <font>
      <b/>
      <sz val="10"/>
      <name val="標楷體"/>
      <family val="4"/>
      <charset val="136"/>
    </font>
    <font>
      <b/>
      <u/>
      <sz val="14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indexed="10"/>
      <name val="標楷體"/>
      <family val="4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標楷體"/>
      <family val="4"/>
      <charset val="136"/>
    </font>
    <font>
      <b/>
      <sz val="10"/>
      <color indexed="12"/>
      <name val="標楷體"/>
      <family val="4"/>
      <charset val="136"/>
    </font>
    <font>
      <b/>
      <sz val="9"/>
      <color indexed="12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12"/>
      <name val="標楷體"/>
      <family val="4"/>
      <charset val="136"/>
    </font>
    <font>
      <sz val="12"/>
      <color indexed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5" fillId="0" borderId="0">
      <alignment vertical="center"/>
    </xf>
    <xf numFmtId="0" fontId="25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/>
    <xf numFmtId="0" fontId="10" fillId="0" borderId="0" xfId="1" applyFont="1">
      <alignment vertical="center"/>
    </xf>
    <xf numFmtId="0" fontId="10" fillId="0" borderId="0" xfId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6" fillId="0" borderId="0" xfId="0" applyFont="1"/>
    <xf numFmtId="0" fontId="4" fillId="0" borderId="0" xfId="7" applyFont="1">
      <alignment vertical="center"/>
    </xf>
    <xf numFmtId="0" fontId="20" fillId="0" borderId="1" xfId="3" applyFont="1" applyFill="1" applyBorder="1" applyAlignment="1">
      <alignment horizontal="center" vertical="center" wrapText="1"/>
    </xf>
    <xf numFmtId="0" fontId="22" fillId="2" borderId="2" xfId="3" applyFont="1" applyFill="1" applyBorder="1" applyAlignment="1">
      <alignment vertical="top" wrapText="1"/>
    </xf>
    <xf numFmtId="176" fontId="13" fillId="0" borderId="2" xfId="10" applyNumberFormat="1" applyFont="1" applyBorder="1">
      <alignment vertical="center"/>
    </xf>
    <xf numFmtId="0" fontId="19" fillId="0" borderId="2" xfId="3" applyFont="1" applyBorder="1">
      <alignment vertical="center"/>
    </xf>
    <xf numFmtId="0" fontId="19" fillId="2" borderId="2" xfId="3" applyFont="1" applyFill="1" applyBorder="1" applyAlignment="1">
      <alignment vertical="top" wrapText="1"/>
    </xf>
    <xf numFmtId="176" fontId="6" fillId="0" borderId="2" xfId="10" applyNumberFormat="1" applyFont="1" applyBorder="1">
      <alignment vertical="center"/>
    </xf>
    <xf numFmtId="0" fontId="4" fillId="2" borderId="2" xfId="3" applyFont="1" applyFill="1" applyBorder="1" applyAlignment="1">
      <alignment vertical="top" wrapText="1"/>
    </xf>
    <xf numFmtId="0" fontId="23" fillId="0" borderId="3" xfId="3" applyFont="1" applyFill="1" applyBorder="1" applyAlignment="1">
      <alignment horizontal="center" vertical="center" wrapText="1"/>
    </xf>
    <xf numFmtId="176" fontId="6" fillId="0" borderId="3" xfId="10" applyNumberFormat="1" applyFont="1" applyBorder="1">
      <alignment vertical="center"/>
    </xf>
    <xf numFmtId="0" fontId="19" fillId="0" borderId="3" xfId="3" applyFont="1" applyBorder="1">
      <alignment vertical="center"/>
    </xf>
    <xf numFmtId="0" fontId="23" fillId="0" borderId="1" xfId="3" applyFont="1" applyFill="1" applyBorder="1" applyAlignment="1">
      <alignment horizontal="center" vertical="center" wrapText="1"/>
    </xf>
    <xf numFmtId="0" fontId="19" fillId="2" borderId="0" xfId="3" applyFont="1" applyFill="1" applyBorder="1" applyAlignment="1">
      <alignment horizontal="left" vertical="top" wrapText="1"/>
    </xf>
    <xf numFmtId="0" fontId="19" fillId="0" borderId="0" xfId="3" applyFont="1" applyBorder="1">
      <alignment vertical="center"/>
    </xf>
    <xf numFmtId="0" fontId="19" fillId="0" borderId="0" xfId="3" applyFont="1" applyBorder="1" applyAlignment="1">
      <alignment horizontal="right" vertical="center"/>
    </xf>
    <xf numFmtId="0" fontId="19" fillId="0" borderId="0" xfId="3" applyFont="1" applyBorder="1" applyAlignment="1">
      <alignment horizontal="left" vertical="center"/>
    </xf>
    <xf numFmtId="0" fontId="19" fillId="0" borderId="0" xfId="3" applyFont="1" applyBorder="1" applyAlignment="1">
      <alignment vertical="center"/>
    </xf>
    <xf numFmtId="0" fontId="19" fillId="0" borderId="0" xfId="3" applyFont="1">
      <alignment vertical="center"/>
    </xf>
    <xf numFmtId="0" fontId="24" fillId="0" borderId="0" xfId="7" applyFont="1">
      <alignment vertical="center"/>
    </xf>
    <xf numFmtId="176" fontId="6" fillId="0" borderId="0" xfId="7" applyNumberFormat="1" applyFont="1">
      <alignment vertical="center"/>
    </xf>
    <xf numFmtId="0" fontId="11" fillId="0" borderId="1" xfId="3" applyFont="1" applyFill="1" applyBorder="1" applyAlignment="1">
      <alignment horizontal="center" vertical="center" wrapText="1"/>
    </xf>
    <xf numFmtId="0" fontId="10" fillId="0" borderId="2" xfId="3" applyFont="1" applyBorder="1">
      <alignment vertical="center"/>
    </xf>
    <xf numFmtId="0" fontId="10" fillId="2" borderId="2" xfId="3" applyFont="1" applyFill="1" applyBorder="1" applyAlignment="1">
      <alignment vertical="top" wrapText="1"/>
    </xf>
    <xf numFmtId="0" fontId="12" fillId="0" borderId="3" xfId="3" applyFont="1" applyFill="1" applyBorder="1" applyAlignment="1">
      <alignment horizontal="center" vertical="center" wrapText="1"/>
    </xf>
    <xf numFmtId="0" fontId="10" fillId="0" borderId="3" xfId="3" applyFont="1" applyBorder="1">
      <alignment vertical="center"/>
    </xf>
    <xf numFmtId="0" fontId="12" fillId="0" borderId="1" xfId="3" applyFont="1" applyFill="1" applyBorder="1" applyAlignment="1">
      <alignment horizontal="center" vertical="center" wrapText="1"/>
    </xf>
    <xf numFmtId="0" fontId="10" fillId="2" borderId="0" xfId="3" applyFont="1" applyFill="1" applyBorder="1" applyAlignment="1">
      <alignment horizontal="left" vertical="top" wrapText="1"/>
    </xf>
    <xf numFmtId="0" fontId="10" fillId="0" borderId="0" xfId="3" applyFont="1" applyBorder="1">
      <alignment vertical="center"/>
    </xf>
    <xf numFmtId="0" fontId="10" fillId="0" borderId="0" xfId="3" applyFont="1" applyBorder="1" applyAlignment="1">
      <alignment horizontal="right" vertical="center"/>
    </xf>
    <xf numFmtId="0" fontId="10" fillId="0" borderId="0" xfId="3" applyFont="1" applyBorder="1" applyAlignment="1">
      <alignment horizontal="left" vertical="center"/>
    </xf>
    <xf numFmtId="0" fontId="10" fillId="0" borderId="0" xfId="3" applyFont="1" applyBorder="1" applyAlignment="1">
      <alignment vertical="center"/>
    </xf>
    <xf numFmtId="0" fontId="10" fillId="0" borderId="0" xfId="3" applyFont="1">
      <alignment vertical="center"/>
    </xf>
    <xf numFmtId="0" fontId="16" fillId="0" borderId="0" xfId="7" applyFont="1">
      <alignment vertical="center"/>
    </xf>
    <xf numFmtId="0" fontId="10" fillId="0" borderId="0" xfId="6" applyFont="1">
      <alignment vertical="center"/>
    </xf>
    <xf numFmtId="0" fontId="10" fillId="0" borderId="0" xfId="6" applyFont="1" applyAlignment="1">
      <alignment horizontal="right" vertical="center"/>
    </xf>
    <xf numFmtId="0" fontId="11" fillId="0" borderId="1" xfId="4" applyFont="1" applyFill="1" applyBorder="1" applyAlignment="1">
      <alignment horizontal="center" vertical="center" wrapText="1"/>
    </xf>
    <xf numFmtId="0" fontId="22" fillId="2" borderId="2" xfId="4" applyFont="1" applyFill="1" applyBorder="1" applyAlignment="1">
      <alignment vertical="top" wrapText="1"/>
    </xf>
    <xf numFmtId="0" fontId="10" fillId="0" borderId="2" xfId="4" applyFont="1" applyBorder="1">
      <alignment vertical="center"/>
    </xf>
    <xf numFmtId="0" fontId="10" fillId="2" borderId="2" xfId="4" applyFont="1" applyFill="1" applyBorder="1" applyAlignment="1">
      <alignment vertical="top" wrapText="1"/>
    </xf>
    <xf numFmtId="0" fontId="4" fillId="2" borderId="2" xfId="4" applyFont="1" applyFill="1" applyBorder="1" applyAlignment="1">
      <alignment vertical="top" wrapText="1"/>
    </xf>
    <xf numFmtId="0" fontId="12" fillId="0" borderId="3" xfId="4" applyFont="1" applyFill="1" applyBorder="1" applyAlignment="1">
      <alignment horizontal="center" vertical="center" wrapText="1"/>
    </xf>
    <xf numFmtId="0" fontId="10" fillId="0" borderId="3" xfId="4" applyFont="1" applyBorder="1">
      <alignment vertical="center"/>
    </xf>
    <xf numFmtId="0" fontId="12" fillId="0" borderId="1" xfId="4" applyFont="1" applyFill="1" applyBorder="1" applyAlignment="1">
      <alignment horizontal="center" vertical="center" wrapText="1"/>
    </xf>
    <xf numFmtId="0" fontId="10" fillId="2" borderId="0" xfId="4" applyFont="1" applyFill="1" applyBorder="1" applyAlignment="1">
      <alignment horizontal="left" vertical="top" wrapText="1"/>
    </xf>
    <xf numFmtId="0" fontId="10" fillId="0" borderId="0" xfId="4" applyFont="1" applyBorder="1">
      <alignment vertical="center"/>
    </xf>
    <xf numFmtId="0" fontId="10" fillId="0" borderId="0" xfId="4" applyFont="1" applyBorder="1" applyAlignment="1">
      <alignment horizontal="right" vertical="center"/>
    </xf>
    <xf numFmtId="0" fontId="10" fillId="0" borderId="0" xfId="4" applyFont="1" applyBorder="1" applyAlignment="1">
      <alignment horizontal="left" vertical="center"/>
    </xf>
    <xf numFmtId="0" fontId="10" fillId="0" borderId="0" xfId="4" applyFont="1" applyBorder="1" applyAlignment="1">
      <alignment vertical="center"/>
    </xf>
    <xf numFmtId="0" fontId="10" fillId="0" borderId="0" xfId="4" applyFont="1">
      <alignment vertical="center"/>
    </xf>
    <xf numFmtId="177" fontId="6" fillId="0" borderId="0" xfId="0" applyNumberFormat="1" applyFont="1"/>
    <xf numFmtId="177" fontId="10" fillId="0" borderId="0" xfId="6" applyNumberFormat="1" applyFont="1">
      <alignment vertical="center"/>
    </xf>
    <xf numFmtId="177" fontId="4" fillId="0" borderId="0" xfId="7" applyNumberFormat="1" applyFont="1">
      <alignment vertical="center"/>
    </xf>
    <xf numFmtId="177" fontId="6" fillId="0" borderId="0" xfId="7" applyNumberFormat="1" applyFont="1">
      <alignment vertical="center"/>
    </xf>
    <xf numFmtId="176" fontId="13" fillId="0" borderId="4" xfId="10" applyNumberFormat="1" applyFont="1" applyBorder="1">
      <alignment vertical="center"/>
    </xf>
    <xf numFmtId="177" fontId="6" fillId="0" borderId="2" xfId="7" applyNumberFormat="1" applyFont="1" applyBorder="1">
      <alignment vertical="center"/>
    </xf>
    <xf numFmtId="176" fontId="4" fillId="0" borderId="0" xfId="7" applyNumberFormat="1" applyFont="1">
      <alignment vertical="center"/>
    </xf>
    <xf numFmtId="0" fontId="10" fillId="2" borderId="0" xfId="4" applyFont="1" applyFill="1" applyBorder="1" applyAlignment="1">
      <alignment horizontal="left" vertical="top" wrapText="1"/>
    </xf>
    <xf numFmtId="0" fontId="11" fillId="0" borderId="1" xfId="4" applyFont="1" applyFill="1" applyBorder="1" applyAlignment="1">
      <alignment horizontal="center" vertical="center" wrapText="1"/>
    </xf>
    <xf numFmtId="0" fontId="10" fillId="2" borderId="0" xfId="4" applyFont="1" applyFill="1" applyBorder="1" applyAlignment="1">
      <alignment horizontal="left" vertical="top" wrapText="1"/>
    </xf>
    <xf numFmtId="0" fontId="11" fillId="0" borderId="1" xfId="4" applyFont="1" applyFill="1" applyBorder="1" applyAlignment="1">
      <alignment horizontal="center" vertical="center" wrapText="1"/>
    </xf>
    <xf numFmtId="0" fontId="12" fillId="0" borderId="5" xfId="5" applyFont="1" applyFill="1" applyBorder="1" applyAlignment="1">
      <alignment horizontal="left" vertical="center" wrapText="1"/>
    </xf>
    <xf numFmtId="0" fontId="12" fillId="0" borderId="6" xfId="5" applyFont="1" applyFill="1" applyBorder="1" applyAlignment="1">
      <alignment horizontal="left" vertical="center" wrapText="1"/>
    </xf>
    <xf numFmtId="0" fontId="12" fillId="0" borderId="7" xfId="5" applyFont="1" applyFill="1" applyBorder="1" applyAlignment="1">
      <alignment horizontal="left" vertical="center" wrapText="1"/>
    </xf>
    <xf numFmtId="0" fontId="10" fillId="2" borderId="8" xfId="4" applyFont="1" applyFill="1" applyBorder="1" applyAlignment="1">
      <alignment horizontal="left" vertical="top" wrapText="1"/>
    </xf>
    <xf numFmtId="0" fontId="10" fillId="2" borderId="0" xfId="4" applyFont="1" applyFill="1" applyBorder="1" applyAlignment="1">
      <alignment horizontal="left" vertical="top" wrapText="1"/>
    </xf>
    <xf numFmtId="0" fontId="14" fillId="0" borderId="0" xfId="6" applyFont="1" applyAlignment="1">
      <alignment horizontal="center" vertical="center"/>
    </xf>
    <xf numFmtId="0" fontId="15" fillId="0" borderId="0" xfId="6" applyFont="1" applyAlignment="1">
      <alignment horizontal="center" vertical="center"/>
    </xf>
    <xf numFmtId="0" fontId="10" fillId="0" borderId="0" xfId="6" applyFont="1" applyAlignment="1">
      <alignment horizontal="center" vertical="center"/>
    </xf>
    <xf numFmtId="0" fontId="10" fillId="0" borderId="9" xfId="4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/>
    </xf>
    <xf numFmtId="0" fontId="11" fillId="0" borderId="5" xfId="4" applyFont="1" applyFill="1" applyBorder="1" applyAlignment="1">
      <alignment horizontal="center" vertical="center" wrapText="1"/>
    </xf>
    <xf numFmtId="0" fontId="11" fillId="0" borderId="6" xfId="4" applyFont="1" applyFill="1" applyBorder="1" applyAlignment="1">
      <alignment horizontal="center" vertical="center" wrapText="1"/>
    </xf>
    <xf numFmtId="0" fontId="11" fillId="0" borderId="7" xfId="4" applyFont="1" applyFill="1" applyBorder="1" applyAlignment="1">
      <alignment horizontal="center" vertical="center" wrapText="1"/>
    </xf>
    <xf numFmtId="0" fontId="21" fillId="0" borderId="9" xfId="4" applyFont="1" applyFill="1" applyBorder="1" applyAlignment="1">
      <alignment horizontal="center" vertical="center" wrapText="1"/>
    </xf>
    <xf numFmtId="0" fontId="21" fillId="0" borderId="3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1" fillId="0" borderId="9" xfId="4" applyFont="1" applyFill="1" applyBorder="1" applyAlignment="1">
      <alignment horizontal="center" vertical="center" wrapText="1"/>
    </xf>
    <xf numFmtId="0" fontId="11" fillId="0" borderId="3" xfId="4" applyFont="1" applyFill="1" applyBorder="1" applyAlignment="1">
      <alignment horizontal="center" vertical="center" wrapText="1"/>
    </xf>
    <xf numFmtId="0" fontId="23" fillId="0" borderId="5" xfId="3" applyFont="1" applyFill="1" applyBorder="1" applyAlignment="1">
      <alignment horizontal="left" vertical="center" wrapText="1"/>
    </xf>
    <xf numFmtId="0" fontId="23" fillId="0" borderId="6" xfId="3" applyFont="1" applyFill="1" applyBorder="1" applyAlignment="1">
      <alignment horizontal="left" vertical="center" wrapText="1"/>
    </xf>
    <xf numFmtId="0" fontId="23" fillId="0" borderId="7" xfId="3" applyFont="1" applyFill="1" applyBorder="1" applyAlignment="1">
      <alignment horizontal="left" vertical="center" wrapText="1"/>
    </xf>
    <xf numFmtId="0" fontId="10" fillId="2" borderId="0" xfId="3" applyFont="1" applyFill="1" applyBorder="1" applyAlignment="1">
      <alignment horizontal="left" vertical="top" wrapText="1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1" fillId="0" borderId="5" xfId="3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 wrapText="1"/>
    </xf>
    <xf numFmtId="0" fontId="11" fillId="0" borderId="7" xfId="3" applyFont="1" applyFill="1" applyBorder="1" applyAlignment="1">
      <alignment horizontal="center" vertical="center" wrapText="1"/>
    </xf>
    <xf numFmtId="0" fontId="21" fillId="0" borderId="9" xfId="3" applyFont="1" applyFill="1" applyBorder="1" applyAlignment="1">
      <alignment horizontal="center" vertical="center" wrapText="1"/>
    </xf>
    <xf numFmtId="0" fontId="21" fillId="0" borderId="3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9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0" fontId="12" fillId="0" borderId="5" xfId="3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horizontal="left" vertical="center" wrapText="1"/>
    </xf>
    <xf numFmtId="0" fontId="12" fillId="0" borderId="7" xfId="3" applyFont="1" applyFill="1" applyBorder="1" applyAlignment="1">
      <alignment horizontal="left" vertical="center" wrapText="1"/>
    </xf>
    <xf numFmtId="0" fontId="10" fillId="2" borderId="8" xfId="3" applyFont="1" applyFill="1" applyBorder="1" applyAlignment="1">
      <alignment horizontal="left" vertical="top" wrapText="1"/>
    </xf>
    <xf numFmtId="0" fontId="12" fillId="0" borderId="5" xfId="4" applyFont="1" applyFill="1" applyBorder="1" applyAlignment="1">
      <alignment horizontal="left" vertical="center" wrapText="1"/>
    </xf>
    <xf numFmtId="0" fontId="12" fillId="0" borderId="6" xfId="4" applyFont="1" applyFill="1" applyBorder="1" applyAlignment="1">
      <alignment horizontal="left" vertical="center" wrapText="1"/>
    </xf>
    <xf numFmtId="0" fontId="12" fillId="0" borderId="7" xfId="4" applyFont="1" applyFill="1" applyBorder="1" applyAlignment="1">
      <alignment horizontal="left" vertical="center" wrapText="1"/>
    </xf>
    <xf numFmtId="0" fontId="19" fillId="2" borderId="8" xfId="3" applyFont="1" applyFill="1" applyBorder="1" applyAlignment="1">
      <alignment horizontal="left" vertical="top" wrapText="1"/>
    </xf>
    <xf numFmtId="0" fontId="19" fillId="2" borderId="0" xfId="3" applyFont="1" applyFill="1" applyBorder="1" applyAlignment="1">
      <alignment horizontal="left" vertical="top" wrapText="1"/>
    </xf>
    <xf numFmtId="0" fontId="19" fillId="0" borderId="9" xfId="3" applyFont="1" applyBorder="1" applyAlignment="1">
      <alignment horizontal="center" vertical="center"/>
    </xf>
    <xf numFmtId="0" fontId="19" fillId="0" borderId="3" xfId="3" applyFont="1" applyBorder="1" applyAlignment="1">
      <alignment horizontal="center" vertical="center"/>
    </xf>
    <xf numFmtId="0" fontId="20" fillId="0" borderId="5" xfId="3" applyFont="1" applyFill="1" applyBorder="1" applyAlignment="1">
      <alignment horizontal="center" vertical="center" wrapText="1"/>
    </xf>
    <xf numFmtId="0" fontId="20" fillId="0" borderId="6" xfId="3" applyFont="1" applyFill="1" applyBorder="1" applyAlignment="1">
      <alignment horizontal="center" vertical="center" wrapText="1"/>
    </xf>
    <xf numFmtId="0" fontId="20" fillId="0" borderId="7" xfId="3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20" fillId="0" borderId="9" xfId="3" applyFont="1" applyFill="1" applyBorder="1" applyAlignment="1">
      <alignment horizontal="center" vertical="center" wrapText="1"/>
    </xf>
    <xf numFmtId="0" fontId="20" fillId="0" borderId="3" xfId="3" applyFont="1" applyFill="1" applyBorder="1" applyAlignment="1">
      <alignment horizontal="center" vertical="center" wrapText="1"/>
    </xf>
  </cellXfs>
  <cellStyles count="12">
    <cellStyle name="一般" xfId="0" builtinId="0"/>
    <cellStyle name="一般 2" xfId="1"/>
    <cellStyle name="一般 2 2" xfId="2"/>
    <cellStyle name="一般 2 3" xfId="3"/>
    <cellStyle name="一般 2 3_新表單103.8" xfId="4"/>
    <cellStyle name="一般 2 3_新表單10307至10" xfId="5"/>
    <cellStyle name="一般 2_新表單103.8" xfId="6"/>
    <cellStyle name="一般 3" xfId="7"/>
    <cellStyle name="千分位 2" xfId="8"/>
    <cellStyle name="千分位 2 2" xfId="9"/>
    <cellStyle name="千分位 2 3" xfId="10"/>
    <cellStyle name="貨幣[0]_Sheet1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118" zoomScaleNormal="118" workbookViewId="0">
      <pane ySplit="8" topLeftCell="A17" activePane="bottomLeft" state="frozen"/>
      <selection pane="bottomLeft" activeCell="H10" sqref="H10:H20"/>
    </sheetView>
  </sheetViews>
  <sheetFormatPr defaultColWidth="23.85546875" defaultRowHeight="15.95" customHeight="1"/>
  <cols>
    <col min="1" max="1" width="23.85546875" style="6" customWidth="1"/>
    <col min="2" max="4" width="12.28515625" style="6" customWidth="1"/>
    <col min="5" max="5" width="10.7109375" style="6" customWidth="1"/>
    <col min="6" max="8" width="12.7109375" style="6" customWidth="1"/>
    <col min="9" max="9" width="12.42578125" style="6" customWidth="1"/>
    <col min="10" max="10" width="15.7109375" style="57" customWidth="1"/>
    <col min="11" max="255" width="10" style="6" customWidth="1"/>
    <col min="256" max="16384" width="23.85546875" style="6"/>
  </cols>
  <sheetData>
    <row r="1" spans="1:10" s="5" customFormat="1" ht="16.5">
      <c r="A1" s="1"/>
      <c r="B1" s="1"/>
      <c r="C1" s="1"/>
      <c r="J1" s="55"/>
    </row>
    <row r="2" spans="1:10" s="5" customFormat="1" ht="16.5">
      <c r="A2" s="1"/>
      <c r="B2" s="1"/>
      <c r="C2" s="4"/>
      <c r="D2" s="4"/>
      <c r="E2" s="4"/>
      <c r="F2" s="4"/>
      <c r="G2" s="4"/>
      <c r="H2" s="4"/>
      <c r="I2" s="4"/>
      <c r="J2" s="55"/>
    </row>
    <row r="3" spans="1:10" s="39" customFormat="1" ht="25.5" customHeight="1">
      <c r="A3" s="71" t="s">
        <v>58</v>
      </c>
      <c r="B3" s="71"/>
      <c r="C3" s="71"/>
      <c r="D3" s="71"/>
      <c r="E3" s="71"/>
      <c r="F3" s="71"/>
      <c r="G3" s="71"/>
      <c r="H3" s="71"/>
      <c r="I3" s="71"/>
      <c r="J3" s="56"/>
    </row>
    <row r="4" spans="1:10" s="39" customFormat="1" ht="18.75" customHeight="1">
      <c r="A4" s="72" t="s">
        <v>29</v>
      </c>
      <c r="B4" s="72"/>
      <c r="C4" s="72"/>
      <c r="D4" s="72"/>
      <c r="E4" s="72"/>
      <c r="F4" s="72"/>
      <c r="G4" s="72"/>
      <c r="H4" s="72"/>
      <c r="I4" s="72"/>
      <c r="J4" s="56"/>
    </row>
    <row r="5" spans="1:10" s="39" customFormat="1" ht="18.75" customHeight="1">
      <c r="A5" s="73" t="s">
        <v>164</v>
      </c>
      <c r="B5" s="73"/>
      <c r="C5" s="73"/>
      <c r="D5" s="73"/>
      <c r="E5" s="73"/>
      <c r="F5" s="73"/>
      <c r="G5" s="73"/>
      <c r="H5" s="73"/>
      <c r="I5" s="73"/>
      <c r="J5" s="56"/>
    </row>
    <row r="6" spans="1:10" s="39" customFormat="1" ht="18" customHeight="1">
      <c r="C6" s="40"/>
      <c r="D6" s="40"/>
      <c r="I6" s="40" t="s">
        <v>31</v>
      </c>
      <c r="J6" s="56"/>
    </row>
    <row r="7" spans="1:10" ht="25.5" customHeight="1">
      <c r="A7" s="74" t="s">
        <v>1</v>
      </c>
      <c r="B7" s="76" t="s">
        <v>2</v>
      </c>
      <c r="C7" s="77"/>
      <c r="D7" s="78"/>
      <c r="E7" s="79" t="s">
        <v>4</v>
      </c>
      <c r="F7" s="81" t="s">
        <v>5</v>
      </c>
      <c r="G7" s="81"/>
      <c r="H7" s="81"/>
      <c r="I7" s="82" t="s">
        <v>6</v>
      </c>
    </row>
    <row r="8" spans="1:10" ht="20.25" customHeight="1">
      <c r="A8" s="75"/>
      <c r="B8" s="65" t="s">
        <v>7</v>
      </c>
      <c r="C8" s="65" t="s">
        <v>8</v>
      </c>
      <c r="D8" s="65" t="s">
        <v>9</v>
      </c>
      <c r="E8" s="80"/>
      <c r="F8" s="65" t="s">
        <v>7</v>
      </c>
      <c r="G8" s="65" t="s">
        <v>8</v>
      </c>
      <c r="H8" s="65" t="s">
        <v>9</v>
      </c>
      <c r="I8" s="83"/>
    </row>
    <row r="9" spans="1:10" ht="15.95" customHeight="1">
      <c r="A9" s="42" t="s">
        <v>10</v>
      </c>
      <c r="B9" s="9"/>
      <c r="C9" s="9"/>
      <c r="D9" s="9"/>
      <c r="E9" s="9"/>
      <c r="F9" s="9"/>
      <c r="G9" s="9"/>
      <c r="H9" s="9"/>
      <c r="I9" s="43"/>
      <c r="J9" s="12"/>
    </row>
    <row r="10" spans="1:10" ht="15.95" customHeight="1">
      <c r="A10" s="44" t="s">
        <v>11</v>
      </c>
      <c r="B10" s="12">
        <v>148175</v>
      </c>
      <c r="C10" s="12">
        <v>0</v>
      </c>
      <c r="D10" s="12">
        <f>B10+C10</f>
        <v>148175</v>
      </c>
      <c r="E10" s="25">
        <v>0</v>
      </c>
      <c r="F10" s="12">
        <f>D10+J10</f>
        <v>444525</v>
      </c>
      <c r="G10" s="12">
        <v>0</v>
      </c>
      <c r="H10" s="12">
        <f>F10+G10</f>
        <v>444525</v>
      </c>
      <c r="I10" s="43"/>
      <c r="J10" s="9">
        <v>296350</v>
      </c>
    </row>
    <row r="11" spans="1:10" ht="15.95" customHeight="1">
      <c r="A11" s="42" t="s">
        <v>12</v>
      </c>
      <c r="B11" s="9"/>
      <c r="C11" s="9"/>
      <c r="D11" s="9"/>
      <c r="E11" s="12"/>
      <c r="F11" s="9"/>
      <c r="G11" s="9"/>
      <c r="H11" s="9"/>
      <c r="I11" s="43"/>
      <c r="J11" s="12"/>
    </row>
    <row r="12" spans="1:10" ht="15.95" customHeight="1">
      <c r="A12" s="44" t="s">
        <v>11</v>
      </c>
      <c r="B12" s="12">
        <f>19454911-2710</f>
        <v>19452201</v>
      </c>
      <c r="C12" s="12">
        <v>0</v>
      </c>
      <c r="D12" s="12">
        <f>B12+C12</f>
        <v>19452201</v>
      </c>
      <c r="E12" s="25">
        <v>0</v>
      </c>
      <c r="F12" s="12">
        <f>D12+J12</f>
        <v>66471581</v>
      </c>
      <c r="G12" s="12">
        <v>0</v>
      </c>
      <c r="H12" s="12">
        <f>F12+G12</f>
        <v>66471581</v>
      </c>
      <c r="I12" s="43"/>
      <c r="J12" s="9">
        <v>47019380</v>
      </c>
    </row>
    <row r="13" spans="1:10" ht="15.95" customHeight="1">
      <c r="A13" s="42" t="s">
        <v>13</v>
      </c>
      <c r="B13" s="9"/>
      <c r="C13" s="9"/>
      <c r="D13" s="9"/>
      <c r="E13" s="59"/>
      <c r="F13" s="9"/>
      <c r="G13" s="9"/>
      <c r="H13" s="9"/>
      <c r="I13" s="43"/>
      <c r="J13" s="12"/>
    </row>
    <row r="14" spans="1:10" ht="15.95" customHeight="1">
      <c r="A14" s="44" t="s">
        <v>11</v>
      </c>
      <c r="B14" s="12">
        <f>66821650-93936</f>
        <v>66727714</v>
      </c>
      <c r="C14" s="12">
        <v>0</v>
      </c>
      <c r="D14" s="12">
        <f>B14+C14</f>
        <v>66727714</v>
      </c>
      <c r="E14" s="25">
        <v>0</v>
      </c>
      <c r="F14" s="12">
        <f>D14+J14</f>
        <v>212565333</v>
      </c>
      <c r="G14" s="12">
        <v>0</v>
      </c>
      <c r="H14" s="12">
        <f>F14+G14</f>
        <v>212565333</v>
      </c>
      <c r="I14" s="43"/>
      <c r="J14" s="9">
        <v>145837619</v>
      </c>
    </row>
    <row r="15" spans="1:10" ht="15.95" customHeight="1">
      <c r="A15" s="42" t="s">
        <v>14</v>
      </c>
      <c r="B15" s="9"/>
      <c r="C15" s="9"/>
      <c r="D15" s="9"/>
      <c r="E15" s="9"/>
      <c r="F15" s="9"/>
      <c r="G15" s="9"/>
      <c r="H15" s="9"/>
      <c r="I15" s="43"/>
      <c r="J15" s="12"/>
    </row>
    <row r="16" spans="1:10" ht="15.95" customHeight="1">
      <c r="A16" s="44" t="s">
        <v>11</v>
      </c>
      <c r="B16" s="12">
        <f>2922500+605163</f>
        <v>3527663</v>
      </c>
      <c r="C16" s="12">
        <v>0</v>
      </c>
      <c r="D16" s="12">
        <f>B16+C16</f>
        <v>3527663</v>
      </c>
      <c r="E16" s="12">
        <v>0</v>
      </c>
      <c r="F16" s="12">
        <f>J16+D16</f>
        <v>14664252</v>
      </c>
      <c r="G16" s="12">
        <v>0</v>
      </c>
      <c r="H16" s="12">
        <f>F16+G16</f>
        <v>14664252</v>
      </c>
      <c r="I16" s="43"/>
      <c r="J16" s="9">
        <v>11136589</v>
      </c>
    </row>
    <row r="17" spans="1:10" ht="15.95" customHeight="1">
      <c r="A17" s="42" t="s">
        <v>15</v>
      </c>
      <c r="B17" s="9"/>
      <c r="C17" s="9"/>
      <c r="D17" s="9"/>
      <c r="E17" s="9"/>
      <c r="F17" s="9"/>
      <c r="G17" s="9"/>
      <c r="H17" s="9"/>
      <c r="I17" s="43"/>
      <c r="J17" s="12"/>
    </row>
    <row r="18" spans="1:10" ht="15.95" customHeight="1">
      <c r="A18" s="45" t="s">
        <v>11</v>
      </c>
      <c r="B18" s="12">
        <v>113555</v>
      </c>
      <c r="C18" s="12">
        <v>0</v>
      </c>
      <c r="D18" s="12">
        <f>B18+C18</f>
        <v>113555</v>
      </c>
      <c r="E18" s="12">
        <v>0</v>
      </c>
      <c r="F18" s="12">
        <f>D18+J18</f>
        <v>1030592</v>
      </c>
      <c r="G18" s="12">
        <v>0</v>
      </c>
      <c r="H18" s="12">
        <f>F18+G18</f>
        <v>1030592</v>
      </c>
      <c r="I18" s="43"/>
      <c r="J18" s="9">
        <v>917037</v>
      </c>
    </row>
    <row r="19" spans="1:10" ht="15.95" customHeight="1">
      <c r="A19" s="42" t="s">
        <v>16</v>
      </c>
      <c r="B19" s="9"/>
      <c r="C19" s="9"/>
      <c r="D19" s="9"/>
      <c r="E19" s="9"/>
      <c r="F19" s="9"/>
      <c r="G19" s="9"/>
      <c r="H19" s="9"/>
      <c r="I19" s="43"/>
      <c r="J19" s="12"/>
    </row>
    <row r="20" spans="1:10" ht="15.95" customHeight="1">
      <c r="A20" s="44" t="s">
        <v>11</v>
      </c>
      <c r="B20" s="12">
        <v>0</v>
      </c>
      <c r="C20" s="6">
        <v>0</v>
      </c>
      <c r="D20" s="12">
        <f>B20+C20</f>
        <v>0</v>
      </c>
      <c r="E20" s="12">
        <v>0</v>
      </c>
      <c r="F20" s="12">
        <v>0</v>
      </c>
      <c r="G20" s="12">
        <v>0</v>
      </c>
      <c r="H20" s="12">
        <f>F20+G20</f>
        <v>0</v>
      </c>
      <c r="I20" s="43"/>
      <c r="J20" s="12">
        <v>0</v>
      </c>
    </row>
    <row r="21" spans="1:10" ht="15.95" customHeight="1">
      <c r="A21" s="46" t="s">
        <v>17</v>
      </c>
      <c r="B21" s="15">
        <f>SUM(B9:B20)</f>
        <v>89969308</v>
      </c>
      <c r="C21" s="15">
        <f>SUM(C9:C20)</f>
        <v>0</v>
      </c>
      <c r="D21" s="15">
        <f>B21+C21</f>
        <v>89969308</v>
      </c>
      <c r="E21" s="15">
        <f>SUM(E9:E20)</f>
        <v>0</v>
      </c>
      <c r="F21" s="15">
        <f>SUM(F10:F20)</f>
        <v>295176283</v>
      </c>
      <c r="G21" s="15">
        <f>SUM(G9:G20)</f>
        <v>0</v>
      </c>
      <c r="H21" s="15">
        <f>F21+G21</f>
        <v>295176283</v>
      </c>
      <c r="I21" s="47"/>
      <c r="J21" s="15">
        <v>205206975</v>
      </c>
    </row>
    <row r="22" spans="1:10" ht="58.5" customHeight="1">
      <c r="A22" s="48" t="s">
        <v>18</v>
      </c>
      <c r="B22" s="66" t="s">
        <v>159</v>
      </c>
      <c r="C22" s="67"/>
      <c r="D22" s="67"/>
      <c r="E22" s="67"/>
      <c r="F22" s="67"/>
      <c r="G22" s="67"/>
      <c r="H22" s="67"/>
      <c r="I22" s="68"/>
    </row>
    <row r="23" spans="1:10" ht="15.95" customHeight="1">
      <c r="A23" s="69" t="s">
        <v>22</v>
      </c>
      <c r="B23" s="69"/>
      <c r="C23" s="69"/>
      <c r="D23" s="69"/>
      <c r="E23" s="69"/>
      <c r="F23" s="69"/>
      <c r="G23" s="69"/>
      <c r="H23" s="69"/>
      <c r="I23" s="69"/>
    </row>
    <row r="24" spans="1:10" ht="18.75" customHeight="1">
      <c r="A24" s="70" t="s">
        <v>23</v>
      </c>
      <c r="B24" s="70"/>
      <c r="C24" s="70"/>
      <c r="D24" s="70"/>
      <c r="E24" s="70"/>
      <c r="F24" s="70"/>
      <c r="G24" s="70"/>
      <c r="H24" s="70"/>
      <c r="I24" s="70"/>
    </row>
    <row r="25" spans="1:10" ht="50.25" customHeight="1">
      <c r="A25" s="70" t="s">
        <v>24</v>
      </c>
      <c r="B25" s="70"/>
      <c r="C25" s="70"/>
      <c r="D25" s="70"/>
      <c r="E25" s="70"/>
      <c r="F25" s="70"/>
      <c r="G25" s="70"/>
      <c r="H25" s="70"/>
      <c r="I25" s="70"/>
    </row>
    <row r="26" spans="1:10" ht="15.95" customHeight="1">
      <c r="A26" s="64"/>
      <c r="B26" s="64"/>
      <c r="C26" s="64"/>
      <c r="D26" s="64"/>
      <c r="E26" s="64"/>
      <c r="F26" s="64"/>
      <c r="G26" s="64"/>
      <c r="H26" s="64"/>
      <c r="I26" s="64"/>
    </row>
    <row r="27" spans="1:10" ht="15.95" customHeight="1">
      <c r="A27" s="50" t="s">
        <v>19</v>
      </c>
      <c r="B27" s="51"/>
      <c r="D27" s="52" t="s">
        <v>20</v>
      </c>
      <c r="E27" s="53"/>
      <c r="G27" s="53" t="s">
        <v>90</v>
      </c>
      <c r="H27" s="50"/>
      <c r="I27" s="54"/>
    </row>
    <row r="28" spans="1:10" ht="15.95" customHeight="1">
      <c r="A28" s="54"/>
      <c r="B28" s="54"/>
      <c r="C28" s="54"/>
      <c r="D28" s="54"/>
      <c r="E28" s="54"/>
      <c r="F28" s="54"/>
      <c r="G28" s="54"/>
      <c r="H28" s="54"/>
      <c r="I28" s="54"/>
    </row>
    <row r="29" spans="1:10" ht="15.95" customHeight="1">
      <c r="A29" s="38"/>
    </row>
    <row r="30" spans="1:10" ht="15.95" customHeight="1">
      <c r="A30" s="38"/>
    </row>
    <row r="31" spans="1:10" ht="15.95" customHeight="1">
      <c r="A31" s="38"/>
    </row>
  </sheetData>
  <mergeCells count="12"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  <mergeCell ref="F7:H7"/>
    <mergeCell ref="I7:I8"/>
  </mergeCells>
  <phoneticPr fontId="5" type="noConversion"/>
  <printOptions horizontalCentered="1"/>
  <pageMargins left="0.35433070866141736" right="0.35433070866141736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Normal="85" workbookViewId="0">
      <pane ySplit="8" topLeftCell="A9" activePane="bottomLeft" state="frozen"/>
      <selection pane="bottomLeft" activeCell="B19" sqref="B19"/>
    </sheetView>
  </sheetViews>
  <sheetFormatPr defaultColWidth="23.85546875" defaultRowHeight="15.95" customHeight="1"/>
  <cols>
    <col min="1" max="1" width="23.85546875" style="6" customWidth="1"/>
    <col min="2" max="4" width="12.28515625" style="6" customWidth="1"/>
    <col min="5" max="5" width="10.7109375" style="6" customWidth="1"/>
    <col min="6" max="8" width="12.7109375" style="6" customWidth="1"/>
    <col min="9" max="9" width="12.42578125" style="6" customWidth="1"/>
    <col min="10" max="10" width="15.7109375" style="57" customWidth="1"/>
    <col min="11" max="255" width="10" style="6" customWidth="1"/>
    <col min="256" max="16384" width="23.85546875" style="6"/>
  </cols>
  <sheetData>
    <row r="1" spans="1:10" s="5" customFormat="1" ht="16.5">
      <c r="A1" s="1"/>
      <c r="B1" s="1"/>
      <c r="C1" s="1"/>
      <c r="J1" s="55"/>
    </row>
    <row r="2" spans="1:10" s="5" customFormat="1" ht="16.5">
      <c r="A2" s="1"/>
      <c r="B2" s="1"/>
      <c r="C2" s="4"/>
      <c r="D2" s="4"/>
      <c r="E2" s="4"/>
      <c r="F2" s="4"/>
      <c r="G2" s="4"/>
      <c r="H2" s="4"/>
      <c r="I2" s="4"/>
      <c r="J2" s="55"/>
    </row>
    <row r="3" spans="1:10" s="39" customFormat="1" ht="25.5" customHeight="1">
      <c r="A3" s="71" t="s">
        <v>58</v>
      </c>
      <c r="B3" s="71"/>
      <c r="C3" s="71"/>
      <c r="D3" s="71"/>
      <c r="E3" s="71"/>
      <c r="F3" s="71"/>
      <c r="G3" s="71"/>
      <c r="H3" s="71"/>
      <c r="I3" s="71"/>
      <c r="J3" s="56"/>
    </row>
    <row r="4" spans="1:10" s="39" customFormat="1" ht="18.75" customHeight="1">
      <c r="A4" s="72" t="s">
        <v>29</v>
      </c>
      <c r="B4" s="72"/>
      <c r="C4" s="72"/>
      <c r="D4" s="72"/>
      <c r="E4" s="72"/>
      <c r="F4" s="72"/>
      <c r="G4" s="72"/>
      <c r="H4" s="72"/>
      <c r="I4" s="72"/>
      <c r="J4" s="56"/>
    </row>
    <row r="5" spans="1:10" s="39" customFormat="1" ht="18.75" customHeight="1">
      <c r="A5" s="73" t="s">
        <v>154</v>
      </c>
      <c r="B5" s="73"/>
      <c r="C5" s="73"/>
      <c r="D5" s="73"/>
      <c r="E5" s="73"/>
      <c r="F5" s="73"/>
      <c r="G5" s="73"/>
      <c r="H5" s="73"/>
      <c r="I5" s="73"/>
      <c r="J5" s="56"/>
    </row>
    <row r="6" spans="1:10" s="39" customFormat="1" ht="18" customHeight="1">
      <c r="C6" s="40"/>
      <c r="D6" s="40"/>
      <c r="I6" s="40" t="s">
        <v>31</v>
      </c>
      <c r="J6" s="56"/>
    </row>
    <row r="7" spans="1:10" ht="25.5" customHeight="1">
      <c r="A7" s="74" t="s">
        <v>1</v>
      </c>
      <c r="B7" s="76" t="s">
        <v>2</v>
      </c>
      <c r="C7" s="77"/>
      <c r="D7" s="78"/>
      <c r="E7" s="79" t="s">
        <v>4</v>
      </c>
      <c r="F7" s="81" t="s">
        <v>5</v>
      </c>
      <c r="G7" s="81"/>
      <c r="H7" s="81"/>
      <c r="I7" s="82" t="s">
        <v>6</v>
      </c>
    </row>
    <row r="8" spans="1:10" ht="20.25" customHeight="1">
      <c r="A8" s="75"/>
      <c r="B8" s="41" t="s">
        <v>7</v>
      </c>
      <c r="C8" s="41" t="s">
        <v>8</v>
      </c>
      <c r="D8" s="41" t="s">
        <v>9</v>
      </c>
      <c r="E8" s="80"/>
      <c r="F8" s="41" t="s">
        <v>7</v>
      </c>
      <c r="G8" s="41" t="s">
        <v>8</v>
      </c>
      <c r="H8" s="41" t="s">
        <v>9</v>
      </c>
      <c r="I8" s="83"/>
    </row>
    <row r="9" spans="1:10" ht="15.95" customHeight="1">
      <c r="A9" s="42" t="s">
        <v>10</v>
      </c>
      <c r="B9" s="9"/>
      <c r="C9" s="9"/>
      <c r="D9" s="9"/>
      <c r="E9" s="9"/>
      <c r="F9" s="9"/>
      <c r="G9" s="9"/>
      <c r="H9" s="9"/>
      <c r="I9" s="43"/>
    </row>
    <row r="10" spans="1:10" ht="15.95" customHeight="1">
      <c r="A10" s="44" t="s">
        <v>11</v>
      </c>
      <c r="B10" s="12">
        <v>56605</v>
      </c>
      <c r="C10" s="12">
        <v>0</v>
      </c>
      <c r="D10" s="12">
        <f>B10+C10</f>
        <v>56605</v>
      </c>
      <c r="E10" s="25">
        <v>0</v>
      </c>
      <c r="F10" s="12">
        <f>D10+J10</f>
        <v>650958</v>
      </c>
      <c r="G10" s="12">
        <v>0</v>
      </c>
      <c r="H10" s="12">
        <f>F10+G10</f>
        <v>650958</v>
      </c>
      <c r="I10" s="43"/>
      <c r="J10" s="58">
        <v>594353</v>
      </c>
    </row>
    <row r="11" spans="1:10" ht="15.95" customHeight="1">
      <c r="A11" s="42" t="s">
        <v>12</v>
      </c>
      <c r="B11" s="9"/>
      <c r="C11" s="9"/>
      <c r="D11" s="9"/>
      <c r="E11" s="12"/>
      <c r="F11" s="9"/>
      <c r="G11" s="9"/>
      <c r="H11" s="9"/>
      <c r="I11" s="43"/>
      <c r="J11" s="58"/>
    </row>
    <row r="12" spans="1:10" ht="15.95" customHeight="1">
      <c r="A12" s="44" t="s">
        <v>11</v>
      </c>
      <c r="B12" s="12">
        <v>8789153</v>
      </c>
      <c r="C12" s="12">
        <v>0</v>
      </c>
      <c r="D12" s="12">
        <f>B12+C12</f>
        <v>8789153</v>
      </c>
      <c r="E12" s="25">
        <v>0</v>
      </c>
      <c r="F12" s="12">
        <f>D12+J12</f>
        <v>99816063</v>
      </c>
      <c r="G12" s="12">
        <v>0</v>
      </c>
      <c r="H12" s="12">
        <f>F12+G12</f>
        <v>99816063</v>
      </c>
      <c r="I12" s="43"/>
      <c r="J12" s="58">
        <v>91026910</v>
      </c>
    </row>
    <row r="13" spans="1:10" ht="15.95" customHeight="1">
      <c r="A13" s="42" t="s">
        <v>13</v>
      </c>
      <c r="B13" s="9"/>
      <c r="C13" s="9"/>
      <c r="D13" s="9"/>
      <c r="E13" s="59"/>
      <c r="F13" s="9"/>
      <c r="G13" s="9"/>
      <c r="H13" s="9"/>
      <c r="I13" s="43"/>
      <c r="J13" s="58"/>
    </row>
    <row r="14" spans="1:10" ht="15.95" customHeight="1">
      <c r="A14" s="44" t="s">
        <v>11</v>
      </c>
      <c r="B14" s="12">
        <f>31570847-2289852</f>
        <v>29280995</v>
      </c>
      <c r="C14" s="12">
        <v>0</v>
      </c>
      <c r="D14" s="12">
        <f>B14+C14</f>
        <v>29280995</v>
      </c>
      <c r="E14" s="25">
        <v>0</v>
      </c>
      <c r="F14" s="12">
        <f>D14+J14</f>
        <v>329334537</v>
      </c>
      <c r="G14" s="12">
        <v>0</v>
      </c>
      <c r="H14" s="12">
        <f>F14+G14</f>
        <v>329334537</v>
      </c>
      <c r="I14" s="43"/>
      <c r="J14" s="58">
        <v>300053542</v>
      </c>
    </row>
    <row r="15" spans="1:10" ht="15.95" customHeight="1">
      <c r="A15" s="42" t="s">
        <v>14</v>
      </c>
      <c r="B15" s="9"/>
      <c r="C15" s="9"/>
      <c r="D15" s="9"/>
      <c r="E15" s="9"/>
      <c r="F15" s="9"/>
      <c r="G15" s="9"/>
      <c r="H15" s="9"/>
      <c r="I15" s="43"/>
      <c r="J15" s="58"/>
    </row>
    <row r="16" spans="1:10" ht="15.95" customHeight="1">
      <c r="A16" s="44" t="s">
        <v>11</v>
      </c>
      <c r="B16" s="12">
        <f>1939349+474040</f>
        <v>2413389</v>
      </c>
      <c r="C16" s="12">
        <v>0</v>
      </c>
      <c r="D16" s="12">
        <f>B16+C16</f>
        <v>2413389</v>
      </c>
      <c r="E16" s="12">
        <v>0</v>
      </c>
      <c r="F16" s="12">
        <f>D16+J16</f>
        <v>21993207</v>
      </c>
      <c r="G16" s="12">
        <v>0</v>
      </c>
      <c r="H16" s="12">
        <f>F16+G16</f>
        <v>21993207</v>
      </c>
      <c r="I16" s="43"/>
      <c r="J16" s="58">
        <v>19579818</v>
      </c>
    </row>
    <row r="17" spans="1:10" ht="15.95" customHeight="1">
      <c r="A17" s="42" t="s">
        <v>15</v>
      </c>
      <c r="B17" s="9"/>
      <c r="C17" s="9"/>
      <c r="D17" s="9"/>
      <c r="E17" s="9"/>
      <c r="F17" s="9"/>
      <c r="G17" s="9"/>
      <c r="H17" s="9"/>
      <c r="I17" s="43"/>
      <c r="J17" s="58"/>
    </row>
    <row r="18" spans="1:10" ht="15.95" customHeight="1">
      <c r="A18" s="45" t="s">
        <v>11</v>
      </c>
      <c r="B18" s="12">
        <f>25876+83146</f>
        <v>109022</v>
      </c>
      <c r="C18" s="12">
        <v>0</v>
      </c>
      <c r="D18" s="12">
        <f>B18+C18</f>
        <v>109022</v>
      </c>
      <c r="E18" s="12">
        <v>0</v>
      </c>
      <c r="F18" s="12">
        <f>D18+J18</f>
        <v>1411093</v>
      </c>
      <c r="G18" s="12">
        <v>0</v>
      </c>
      <c r="H18" s="12">
        <f>F18+G18</f>
        <v>1411093</v>
      </c>
      <c r="I18" s="43"/>
      <c r="J18" s="58">
        <v>1302071</v>
      </c>
    </row>
    <row r="19" spans="1:10" ht="15.95" customHeight="1">
      <c r="A19" s="42" t="s">
        <v>16</v>
      </c>
      <c r="B19" s="9"/>
      <c r="C19" s="9"/>
      <c r="D19" s="9"/>
      <c r="E19" s="9"/>
      <c r="F19" s="9"/>
      <c r="G19" s="9"/>
      <c r="H19" s="9"/>
      <c r="I19" s="43"/>
      <c r="J19" s="58"/>
    </row>
    <row r="20" spans="1:10" ht="15.95" customHeight="1">
      <c r="A20" s="44" t="s">
        <v>11</v>
      </c>
      <c r="B20" s="12">
        <v>0</v>
      </c>
      <c r="C20" s="12">
        <v>0</v>
      </c>
      <c r="D20" s="12">
        <f>B20+C20</f>
        <v>0</v>
      </c>
      <c r="E20" s="12">
        <v>0</v>
      </c>
      <c r="F20" s="12">
        <v>0</v>
      </c>
      <c r="G20" s="12">
        <v>0</v>
      </c>
      <c r="H20" s="12">
        <f>F20+G20</f>
        <v>0</v>
      </c>
      <c r="I20" s="43"/>
      <c r="J20" s="58">
        <v>0</v>
      </c>
    </row>
    <row r="21" spans="1:10" ht="15.95" customHeight="1">
      <c r="A21" s="46" t="s">
        <v>17</v>
      </c>
      <c r="B21" s="15">
        <f>SUM(B9:B20)</f>
        <v>40649164</v>
      </c>
      <c r="C21" s="15">
        <f>SUM(C9:C20)</f>
        <v>0</v>
      </c>
      <c r="D21" s="15">
        <f>B21+C21</f>
        <v>40649164</v>
      </c>
      <c r="E21" s="15">
        <f>SUM(E9:E20)</f>
        <v>0</v>
      </c>
      <c r="F21" s="15">
        <f>SUM(F10:F20)</f>
        <v>453205858</v>
      </c>
      <c r="G21" s="15">
        <f>SUM(G9:G20)</f>
        <v>0</v>
      </c>
      <c r="H21" s="15">
        <f>F21+G21</f>
        <v>453205858</v>
      </c>
      <c r="I21" s="47"/>
      <c r="J21" s="58">
        <v>412556694</v>
      </c>
    </row>
    <row r="22" spans="1:10" ht="58.5" customHeight="1">
      <c r="A22" s="48" t="s">
        <v>18</v>
      </c>
      <c r="B22" s="66" t="s">
        <v>91</v>
      </c>
      <c r="C22" s="67"/>
      <c r="D22" s="67"/>
      <c r="E22" s="67"/>
      <c r="F22" s="67"/>
      <c r="G22" s="67"/>
      <c r="H22" s="67"/>
      <c r="I22" s="68"/>
    </row>
    <row r="23" spans="1:10" ht="15.95" customHeight="1">
      <c r="A23" s="69" t="s">
        <v>22</v>
      </c>
      <c r="B23" s="69"/>
      <c r="C23" s="69"/>
      <c r="D23" s="69"/>
      <c r="E23" s="69"/>
      <c r="F23" s="69"/>
      <c r="G23" s="69"/>
      <c r="H23" s="69"/>
      <c r="I23" s="69"/>
    </row>
    <row r="24" spans="1:10" ht="18.75" customHeight="1">
      <c r="A24" s="70" t="s">
        <v>23</v>
      </c>
      <c r="B24" s="70"/>
      <c r="C24" s="70"/>
      <c r="D24" s="70"/>
      <c r="E24" s="70"/>
      <c r="F24" s="70"/>
      <c r="G24" s="70"/>
      <c r="H24" s="70"/>
      <c r="I24" s="70"/>
    </row>
    <row r="25" spans="1:10" ht="50.25" customHeight="1">
      <c r="A25" s="70" t="s">
        <v>24</v>
      </c>
      <c r="B25" s="70"/>
      <c r="C25" s="70"/>
      <c r="D25" s="70"/>
      <c r="E25" s="70"/>
      <c r="F25" s="70"/>
      <c r="G25" s="70"/>
      <c r="H25" s="70"/>
      <c r="I25" s="70"/>
    </row>
    <row r="26" spans="1:10" ht="15.95" customHeight="1">
      <c r="A26" s="49"/>
      <c r="B26" s="49"/>
      <c r="C26" s="49"/>
      <c r="D26" s="49"/>
      <c r="E26" s="49"/>
      <c r="F26" s="49"/>
      <c r="G26" s="49"/>
      <c r="H26" s="49"/>
      <c r="I26" s="49"/>
    </row>
    <row r="27" spans="1:10" ht="15.95" customHeight="1">
      <c r="A27" s="50" t="s">
        <v>19</v>
      </c>
      <c r="B27" s="51"/>
      <c r="D27" s="52" t="s">
        <v>20</v>
      </c>
      <c r="E27" s="53"/>
      <c r="G27" s="53" t="s">
        <v>90</v>
      </c>
      <c r="H27" s="50"/>
      <c r="I27" s="54"/>
    </row>
    <row r="28" spans="1:10" ht="15.95" customHeight="1">
      <c r="A28" s="54"/>
      <c r="B28" s="54"/>
      <c r="C28" s="54"/>
      <c r="D28" s="54"/>
      <c r="E28" s="54"/>
      <c r="F28" s="54"/>
      <c r="G28" s="54"/>
      <c r="H28" s="54"/>
      <c r="I28" s="54"/>
    </row>
    <row r="29" spans="1:10" ht="15.95" customHeight="1">
      <c r="A29" s="38"/>
    </row>
    <row r="30" spans="1:10" ht="15.95" customHeight="1">
      <c r="A30" s="38"/>
    </row>
    <row r="31" spans="1:10" ht="15.95" customHeight="1">
      <c r="A31" s="38"/>
    </row>
  </sheetData>
  <mergeCells count="12"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  <mergeCell ref="F7:H7"/>
    <mergeCell ref="I7:I8"/>
  </mergeCells>
  <phoneticPr fontId="5" type="noConversion"/>
  <printOptions horizontalCentered="1"/>
  <pageMargins left="0.35433070866141736" right="0.35433070866141736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Normal="85" workbookViewId="0">
      <pane ySplit="8" topLeftCell="A9" activePane="bottomLeft" state="frozen"/>
      <selection pane="bottomLeft" activeCell="H10" sqref="H10:H21"/>
    </sheetView>
  </sheetViews>
  <sheetFormatPr defaultColWidth="23.85546875" defaultRowHeight="15.95" customHeight="1"/>
  <cols>
    <col min="1" max="1" width="23.85546875" style="6" customWidth="1"/>
    <col min="2" max="4" width="12.28515625" style="6" customWidth="1"/>
    <col min="5" max="5" width="10.7109375" style="6" customWidth="1"/>
    <col min="6" max="8" width="12.7109375" style="6" customWidth="1"/>
    <col min="9" max="9" width="12.42578125" style="6" customWidth="1"/>
    <col min="10" max="10" width="15.7109375" style="57" customWidth="1"/>
    <col min="11" max="255" width="10" style="6" customWidth="1"/>
    <col min="256" max="16384" width="23.85546875" style="6"/>
  </cols>
  <sheetData>
    <row r="1" spans="1:10" s="5" customFormat="1" ht="16.5">
      <c r="A1" s="1"/>
      <c r="B1" s="1"/>
      <c r="C1" s="1"/>
      <c r="J1" s="55"/>
    </row>
    <row r="2" spans="1:10" s="5" customFormat="1" ht="16.5">
      <c r="A2" s="1"/>
      <c r="B2" s="1"/>
      <c r="C2" s="4"/>
      <c r="D2" s="4"/>
      <c r="E2" s="4"/>
      <c r="F2" s="4"/>
      <c r="G2" s="4"/>
      <c r="H2" s="4"/>
      <c r="I2" s="4"/>
      <c r="J2" s="55"/>
    </row>
    <row r="3" spans="1:10" s="39" customFormat="1" ht="25.5" customHeight="1">
      <c r="A3" s="71" t="s">
        <v>84</v>
      </c>
      <c r="B3" s="71"/>
      <c r="C3" s="71"/>
      <c r="D3" s="71"/>
      <c r="E3" s="71"/>
      <c r="F3" s="71"/>
      <c r="G3" s="71"/>
      <c r="H3" s="71"/>
      <c r="I3" s="71"/>
      <c r="J3" s="56"/>
    </row>
    <row r="4" spans="1:10" s="39" customFormat="1" ht="18.75" customHeight="1">
      <c r="A4" s="72" t="s">
        <v>85</v>
      </c>
      <c r="B4" s="72"/>
      <c r="C4" s="72"/>
      <c r="D4" s="72"/>
      <c r="E4" s="72"/>
      <c r="F4" s="72"/>
      <c r="G4" s="72"/>
      <c r="H4" s="72"/>
      <c r="I4" s="72"/>
      <c r="J4" s="56"/>
    </row>
    <row r="5" spans="1:10" s="39" customFormat="1" ht="18.75" customHeight="1">
      <c r="A5" s="73" t="s">
        <v>153</v>
      </c>
      <c r="B5" s="73"/>
      <c r="C5" s="73"/>
      <c r="D5" s="73"/>
      <c r="E5" s="73"/>
      <c r="F5" s="73"/>
      <c r="G5" s="73"/>
      <c r="H5" s="73"/>
      <c r="I5" s="73"/>
      <c r="J5" s="56"/>
    </row>
    <row r="6" spans="1:10" s="39" customFormat="1" ht="18" customHeight="1">
      <c r="C6" s="40"/>
      <c r="D6" s="40"/>
      <c r="I6" s="40" t="s">
        <v>86</v>
      </c>
      <c r="J6" s="56"/>
    </row>
    <row r="7" spans="1:10" ht="25.5" customHeight="1">
      <c r="A7" s="74" t="s">
        <v>1</v>
      </c>
      <c r="B7" s="76" t="s">
        <v>2</v>
      </c>
      <c r="C7" s="77"/>
      <c r="D7" s="78"/>
      <c r="E7" s="79" t="s">
        <v>4</v>
      </c>
      <c r="F7" s="81" t="s">
        <v>5</v>
      </c>
      <c r="G7" s="81"/>
      <c r="H7" s="81"/>
      <c r="I7" s="82" t="s">
        <v>6</v>
      </c>
    </row>
    <row r="8" spans="1:10" ht="20.25" customHeight="1">
      <c r="A8" s="75"/>
      <c r="B8" s="41" t="s">
        <v>7</v>
      </c>
      <c r="C8" s="41" t="s">
        <v>8</v>
      </c>
      <c r="D8" s="41" t="s">
        <v>9</v>
      </c>
      <c r="E8" s="80"/>
      <c r="F8" s="41" t="s">
        <v>7</v>
      </c>
      <c r="G8" s="41" t="s">
        <v>8</v>
      </c>
      <c r="H8" s="41" t="s">
        <v>9</v>
      </c>
      <c r="I8" s="83"/>
    </row>
    <row r="9" spans="1:10" ht="15.95" customHeight="1">
      <c r="A9" s="42" t="s">
        <v>10</v>
      </c>
      <c r="B9" s="9"/>
      <c r="C9" s="9"/>
      <c r="D9" s="9"/>
      <c r="E9" s="9"/>
      <c r="F9" s="9"/>
      <c r="G9" s="9"/>
      <c r="H9" s="9"/>
      <c r="I9" s="43"/>
    </row>
    <row r="10" spans="1:10" ht="15.95" customHeight="1">
      <c r="A10" s="44" t="s">
        <v>11</v>
      </c>
      <c r="B10" s="12">
        <v>56605</v>
      </c>
      <c r="C10" s="12">
        <v>0</v>
      </c>
      <c r="D10" s="12">
        <f>B10+C10</f>
        <v>56605</v>
      </c>
      <c r="E10" s="25">
        <v>0</v>
      </c>
      <c r="F10" s="12">
        <f>D10+J10</f>
        <v>594353</v>
      </c>
      <c r="G10" s="12">
        <v>0</v>
      </c>
      <c r="H10" s="12">
        <f>F10+G10</f>
        <v>594353</v>
      </c>
      <c r="I10" s="43"/>
      <c r="J10" s="58">
        <v>537748</v>
      </c>
    </row>
    <row r="11" spans="1:10" ht="15.95" customHeight="1">
      <c r="A11" s="42" t="s">
        <v>12</v>
      </c>
      <c r="B11" s="9"/>
      <c r="C11" s="9"/>
      <c r="D11" s="9"/>
      <c r="E11" s="12"/>
      <c r="F11" s="9"/>
      <c r="G11" s="9"/>
      <c r="H11" s="9"/>
      <c r="I11" s="43"/>
      <c r="J11" s="58"/>
    </row>
    <row r="12" spans="1:10" ht="15.95" customHeight="1">
      <c r="A12" s="44" t="s">
        <v>11</v>
      </c>
      <c r="B12" s="12">
        <f>10566793-1309543</f>
        <v>9257250</v>
      </c>
      <c r="C12" s="12">
        <v>0</v>
      </c>
      <c r="D12" s="12">
        <f>B12+C12</f>
        <v>9257250</v>
      </c>
      <c r="E12" s="25">
        <v>0</v>
      </c>
      <c r="F12" s="12">
        <f>D12+J12</f>
        <v>91026910</v>
      </c>
      <c r="G12" s="12">
        <v>0</v>
      </c>
      <c r="H12" s="12">
        <f>F12+G12</f>
        <v>91026910</v>
      </c>
      <c r="I12" s="43"/>
      <c r="J12" s="58">
        <v>81769660</v>
      </c>
    </row>
    <row r="13" spans="1:10" ht="15.95" customHeight="1">
      <c r="A13" s="42" t="s">
        <v>13</v>
      </c>
      <c r="B13" s="9"/>
      <c r="C13" s="9"/>
      <c r="D13" s="9"/>
      <c r="E13" s="59"/>
      <c r="F13" s="9"/>
      <c r="G13" s="9"/>
      <c r="H13" s="9"/>
      <c r="I13" s="43"/>
      <c r="J13" s="58"/>
    </row>
    <row r="14" spans="1:10" ht="15.95" customHeight="1">
      <c r="A14" s="44" t="s">
        <v>11</v>
      </c>
      <c r="B14" s="12">
        <f>31719114-1948781</f>
        <v>29770333</v>
      </c>
      <c r="C14" s="12">
        <v>0</v>
      </c>
      <c r="D14" s="12">
        <f>B14+C14</f>
        <v>29770333</v>
      </c>
      <c r="E14" s="25">
        <v>0</v>
      </c>
      <c r="F14" s="12">
        <f>D14+J14</f>
        <v>300053542</v>
      </c>
      <c r="G14" s="12">
        <v>0</v>
      </c>
      <c r="H14" s="12">
        <f>F14+G14</f>
        <v>300053542</v>
      </c>
      <c r="I14" s="43"/>
      <c r="J14" s="58">
        <v>270283209</v>
      </c>
    </row>
    <row r="15" spans="1:10" ht="15.95" customHeight="1">
      <c r="A15" s="42" t="s">
        <v>14</v>
      </c>
      <c r="B15" s="9"/>
      <c r="C15" s="9"/>
      <c r="D15" s="9"/>
      <c r="E15" s="9"/>
      <c r="F15" s="9"/>
      <c r="G15" s="9"/>
      <c r="H15" s="9"/>
      <c r="I15" s="43"/>
      <c r="J15" s="58"/>
    </row>
    <row r="16" spans="1:10" ht="15.95" customHeight="1">
      <c r="A16" s="44" t="s">
        <v>11</v>
      </c>
      <c r="B16" s="12">
        <f>1477174+1805514</f>
        <v>3282688</v>
      </c>
      <c r="C16" s="12">
        <v>0</v>
      </c>
      <c r="D16" s="12">
        <f>B16+C16</f>
        <v>3282688</v>
      </c>
      <c r="E16" s="12">
        <v>0</v>
      </c>
      <c r="F16" s="12">
        <f>D16+J16</f>
        <v>19579818</v>
      </c>
      <c r="G16" s="12">
        <v>0</v>
      </c>
      <c r="H16" s="12">
        <f>F16+G16</f>
        <v>19579818</v>
      </c>
      <c r="I16" s="43"/>
      <c r="J16" s="58">
        <v>16297130</v>
      </c>
    </row>
    <row r="17" spans="1:10" ht="15.95" customHeight="1">
      <c r="A17" s="42" t="s">
        <v>15</v>
      </c>
      <c r="B17" s="9"/>
      <c r="C17" s="9"/>
      <c r="D17" s="9"/>
      <c r="E17" s="9"/>
      <c r="F17" s="9"/>
      <c r="G17" s="9"/>
      <c r="H17" s="9"/>
      <c r="I17" s="43"/>
      <c r="J17" s="58"/>
    </row>
    <row r="18" spans="1:10" ht="15.95" customHeight="1">
      <c r="A18" s="45" t="s">
        <v>11</v>
      </c>
      <c r="B18" s="12">
        <f>363934</f>
        <v>363934</v>
      </c>
      <c r="C18" s="12">
        <v>0</v>
      </c>
      <c r="D18" s="12">
        <f>B18+C18</f>
        <v>363934</v>
      </c>
      <c r="E18" s="12">
        <v>0</v>
      </c>
      <c r="F18" s="12">
        <f>D18+J18</f>
        <v>1302071</v>
      </c>
      <c r="G18" s="12">
        <v>0</v>
      </c>
      <c r="H18" s="12">
        <f>F18+G18</f>
        <v>1302071</v>
      </c>
      <c r="I18" s="43"/>
      <c r="J18" s="58">
        <v>938137</v>
      </c>
    </row>
    <row r="19" spans="1:10" ht="15.95" customHeight="1">
      <c r="A19" s="42" t="s">
        <v>16</v>
      </c>
      <c r="B19" s="9"/>
      <c r="C19" s="9"/>
      <c r="D19" s="9"/>
      <c r="E19" s="9"/>
      <c r="F19" s="9"/>
      <c r="G19" s="9"/>
      <c r="H19" s="9"/>
      <c r="I19" s="43"/>
      <c r="J19" s="58"/>
    </row>
    <row r="20" spans="1:10" ht="15.95" customHeight="1">
      <c r="A20" s="44" t="s">
        <v>11</v>
      </c>
      <c r="B20" s="12">
        <v>0</v>
      </c>
      <c r="C20" s="12">
        <v>0</v>
      </c>
      <c r="D20" s="12">
        <f>B20+C20</f>
        <v>0</v>
      </c>
      <c r="E20" s="12">
        <v>0</v>
      </c>
      <c r="F20" s="12">
        <v>0</v>
      </c>
      <c r="G20" s="12">
        <v>0</v>
      </c>
      <c r="H20" s="12">
        <f>F20+G20</f>
        <v>0</v>
      </c>
      <c r="I20" s="43"/>
      <c r="J20" s="58">
        <v>0</v>
      </c>
    </row>
    <row r="21" spans="1:10" ht="15.95" customHeight="1">
      <c r="A21" s="46" t="s">
        <v>17</v>
      </c>
      <c r="B21" s="15">
        <f>SUM(B9:B20)</f>
        <v>42730810</v>
      </c>
      <c r="C21" s="15">
        <f>SUM(C9:C20)</f>
        <v>0</v>
      </c>
      <c r="D21" s="15">
        <f>B21+C21</f>
        <v>42730810</v>
      </c>
      <c r="E21" s="15">
        <f>SUM(E9:E20)</f>
        <v>0</v>
      </c>
      <c r="F21" s="15">
        <f>SUM(F10:F20)</f>
        <v>412556694</v>
      </c>
      <c r="G21" s="15">
        <f>SUM(G9:G20)</f>
        <v>0</v>
      </c>
      <c r="H21" s="15">
        <f>F21+G21</f>
        <v>412556694</v>
      </c>
      <c r="I21" s="47"/>
      <c r="J21" s="58">
        <v>369825884</v>
      </c>
    </row>
    <row r="22" spans="1:10" ht="58.5" customHeight="1">
      <c r="A22" s="48" t="s">
        <v>18</v>
      </c>
      <c r="B22" s="66" t="s">
        <v>94</v>
      </c>
      <c r="C22" s="67"/>
      <c r="D22" s="67"/>
      <c r="E22" s="67"/>
      <c r="F22" s="67"/>
      <c r="G22" s="67"/>
      <c r="H22" s="67"/>
      <c r="I22" s="68"/>
    </row>
    <row r="23" spans="1:10" ht="15.95" customHeight="1">
      <c r="A23" s="69" t="s">
        <v>22</v>
      </c>
      <c r="B23" s="69"/>
      <c r="C23" s="69"/>
      <c r="D23" s="69"/>
      <c r="E23" s="69"/>
      <c r="F23" s="69"/>
      <c r="G23" s="69"/>
      <c r="H23" s="69"/>
      <c r="I23" s="69"/>
    </row>
    <row r="24" spans="1:10" ht="18.75" customHeight="1">
      <c r="A24" s="70" t="s">
        <v>23</v>
      </c>
      <c r="B24" s="70"/>
      <c r="C24" s="70"/>
      <c r="D24" s="70"/>
      <c r="E24" s="70"/>
      <c r="F24" s="70"/>
      <c r="G24" s="70"/>
      <c r="H24" s="70"/>
      <c r="I24" s="70"/>
    </row>
    <row r="25" spans="1:10" ht="50.25" customHeight="1">
      <c r="A25" s="70" t="s">
        <v>24</v>
      </c>
      <c r="B25" s="70"/>
      <c r="C25" s="70"/>
      <c r="D25" s="70"/>
      <c r="E25" s="70"/>
      <c r="F25" s="70"/>
      <c r="G25" s="70"/>
      <c r="H25" s="70"/>
      <c r="I25" s="70"/>
    </row>
    <row r="26" spans="1:10" ht="15.95" customHeight="1">
      <c r="A26" s="49"/>
      <c r="B26" s="49"/>
      <c r="C26" s="49"/>
      <c r="D26" s="49"/>
      <c r="E26" s="49"/>
      <c r="F26" s="49"/>
      <c r="G26" s="49"/>
      <c r="H26" s="49"/>
      <c r="I26" s="49"/>
    </row>
    <row r="27" spans="1:10" ht="15.95" customHeight="1">
      <c r="A27" s="50" t="s">
        <v>19</v>
      </c>
      <c r="B27" s="51"/>
      <c r="D27" s="52" t="s">
        <v>20</v>
      </c>
      <c r="E27" s="53"/>
      <c r="G27" s="53" t="s">
        <v>95</v>
      </c>
      <c r="H27" s="50"/>
      <c r="I27" s="54"/>
    </row>
    <row r="28" spans="1:10" ht="15.95" customHeight="1">
      <c r="A28" s="54"/>
      <c r="B28" s="54"/>
      <c r="C28" s="54"/>
      <c r="D28" s="54"/>
      <c r="E28" s="54"/>
      <c r="F28" s="54"/>
      <c r="G28" s="54"/>
      <c r="H28" s="54"/>
      <c r="I28" s="54"/>
    </row>
    <row r="29" spans="1:10" ht="15.95" customHeight="1">
      <c r="A29" s="38"/>
    </row>
    <row r="30" spans="1:10" ht="15.95" customHeight="1">
      <c r="A30" s="38"/>
    </row>
    <row r="31" spans="1:10" ht="15.95" customHeight="1">
      <c r="A31" s="38"/>
    </row>
  </sheetData>
  <mergeCells count="12">
    <mergeCell ref="A3:I3"/>
    <mergeCell ref="A4:I4"/>
    <mergeCell ref="A5:I5"/>
    <mergeCell ref="A23:I23"/>
    <mergeCell ref="A25:I25"/>
    <mergeCell ref="A7:A8"/>
    <mergeCell ref="B7:D7"/>
    <mergeCell ref="E7:E8"/>
    <mergeCell ref="F7:H7"/>
    <mergeCell ref="I7:I8"/>
    <mergeCell ref="B22:I22"/>
    <mergeCell ref="A24:I24"/>
  </mergeCells>
  <phoneticPr fontId="5" type="noConversion"/>
  <printOptions horizontalCentered="1"/>
  <pageMargins left="0.35433070866141736" right="0.35433070866141736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Normal="85" workbookViewId="0">
      <pane ySplit="8" topLeftCell="A9" activePane="bottomLeft" state="frozen"/>
      <selection pane="bottomLeft" activeCell="B19" sqref="B19"/>
    </sheetView>
  </sheetViews>
  <sheetFormatPr defaultColWidth="23.85546875" defaultRowHeight="15.95" customHeight="1"/>
  <cols>
    <col min="1" max="1" width="23.85546875" style="6" customWidth="1"/>
    <col min="2" max="4" width="12.28515625" style="6" customWidth="1"/>
    <col min="5" max="5" width="10.7109375" style="6" customWidth="1"/>
    <col min="6" max="8" width="12.7109375" style="6" customWidth="1"/>
    <col min="9" max="9" width="12.42578125" style="6" customWidth="1"/>
    <col min="10" max="10" width="15.7109375" style="57" customWidth="1"/>
    <col min="11" max="255" width="10" style="6" customWidth="1"/>
    <col min="256" max="16384" width="23.85546875" style="6"/>
  </cols>
  <sheetData>
    <row r="1" spans="1:10" s="5" customFormat="1" ht="16.5">
      <c r="A1" s="1"/>
      <c r="B1" s="1"/>
      <c r="C1" s="1"/>
      <c r="J1" s="55"/>
    </row>
    <row r="2" spans="1:10" s="5" customFormat="1" ht="16.5">
      <c r="A2" s="1"/>
      <c r="B2" s="1"/>
      <c r="C2" s="4"/>
      <c r="D2" s="4"/>
      <c r="E2" s="4"/>
      <c r="F2" s="4"/>
      <c r="G2" s="4"/>
      <c r="H2" s="4"/>
      <c r="I2" s="4"/>
      <c r="J2" s="55"/>
    </row>
    <row r="3" spans="1:10" s="39" customFormat="1" ht="25.5" customHeight="1">
      <c r="A3" s="71" t="s">
        <v>58</v>
      </c>
      <c r="B3" s="71"/>
      <c r="C3" s="71"/>
      <c r="D3" s="71"/>
      <c r="E3" s="71"/>
      <c r="F3" s="71"/>
      <c r="G3" s="71"/>
      <c r="H3" s="71"/>
      <c r="I3" s="71"/>
      <c r="J3" s="56"/>
    </row>
    <row r="4" spans="1:10" s="39" customFormat="1" ht="18.75" customHeight="1">
      <c r="A4" s="72" t="s">
        <v>59</v>
      </c>
      <c r="B4" s="72"/>
      <c r="C4" s="72"/>
      <c r="D4" s="72"/>
      <c r="E4" s="72"/>
      <c r="F4" s="72"/>
      <c r="G4" s="72"/>
      <c r="H4" s="72"/>
      <c r="I4" s="72"/>
      <c r="J4" s="56"/>
    </row>
    <row r="5" spans="1:10" s="39" customFormat="1" ht="18.75" customHeight="1">
      <c r="A5" s="73" t="s">
        <v>152</v>
      </c>
      <c r="B5" s="73"/>
      <c r="C5" s="73"/>
      <c r="D5" s="73"/>
      <c r="E5" s="73"/>
      <c r="F5" s="73"/>
      <c r="G5" s="73"/>
      <c r="H5" s="73"/>
      <c r="I5" s="73"/>
      <c r="J5" s="56"/>
    </row>
    <row r="6" spans="1:10" s="39" customFormat="1" ht="18" customHeight="1">
      <c r="C6" s="40"/>
      <c r="D6" s="40"/>
      <c r="I6" s="40" t="s">
        <v>60</v>
      </c>
      <c r="J6" s="56"/>
    </row>
    <row r="7" spans="1:10" ht="25.5" customHeight="1">
      <c r="A7" s="74" t="s">
        <v>61</v>
      </c>
      <c r="B7" s="76" t="s">
        <v>2</v>
      </c>
      <c r="C7" s="77"/>
      <c r="D7" s="78"/>
      <c r="E7" s="79" t="s">
        <v>62</v>
      </c>
      <c r="F7" s="81" t="s">
        <v>63</v>
      </c>
      <c r="G7" s="81"/>
      <c r="H7" s="81"/>
      <c r="I7" s="82" t="s">
        <v>64</v>
      </c>
    </row>
    <row r="8" spans="1:10" ht="20.25" customHeight="1">
      <c r="A8" s="75"/>
      <c r="B8" s="41" t="s">
        <v>65</v>
      </c>
      <c r="C8" s="41" t="s">
        <v>66</v>
      </c>
      <c r="D8" s="41" t="s">
        <v>67</v>
      </c>
      <c r="E8" s="80"/>
      <c r="F8" s="41" t="s">
        <v>65</v>
      </c>
      <c r="G8" s="41" t="s">
        <v>66</v>
      </c>
      <c r="H8" s="41" t="s">
        <v>67</v>
      </c>
      <c r="I8" s="83"/>
    </row>
    <row r="9" spans="1:10" ht="15.95" customHeight="1">
      <c r="A9" s="42" t="s">
        <v>68</v>
      </c>
      <c r="B9" s="9"/>
      <c r="C9" s="9"/>
      <c r="D9" s="9"/>
      <c r="E9" s="9"/>
      <c r="F9" s="9"/>
      <c r="G9" s="9"/>
      <c r="H9" s="9"/>
      <c r="I9" s="43"/>
    </row>
    <row r="10" spans="1:10" ht="15.95" customHeight="1">
      <c r="A10" s="44" t="s">
        <v>69</v>
      </c>
      <c r="B10" s="12">
        <v>56605</v>
      </c>
      <c r="C10" s="12">
        <v>0</v>
      </c>
      <c r="D10" s="12">
        <f>B10+C10</f>
        <v>56605</v>
      </c>
      <c r="E10" s="25">
        <v>0</v>
      </c>
      <c r="F10" s="12">
        <f>D10+J10</f>
        <v>537748</v>
      </c>
      <c r="G10" s="12">
        <v>0</v>
      </c>
      <c r="H10" s="12">
        <f>F10+G10</f>
        <v>537748</v>
      </c>
      <c r="I10" s="43"/>
      <c r="J10" s="58">
        <v>481143</v>
      </c>
    </row>
    <row r="11" spans="1:10" ht="15.95" customHeight="1">
      <c r="A11" s="42" t="s">
        <v>70</v>
      </c>
      <c r="B11" s="9"/>
      <c r="C11" s="9"/>
      <c r="D11" s="9"/>
      <c r="E11" s="12"/>
      <c r="F11" s="9"/>
      <c r="G11" s="9"/>
      <c r="H11" s="9"/>
      <c r="I11" s="43"/>
      <c r="J11" s="58"/>
    </row>
    <row r="12" spans="1:10" ht="15.95" customHeight="1">
      <c r="A12" s="44" t="s">
        <v>69</v>
      </c>
      <c r="B12" s="12">
        <v>9010720</v>
      </c>
      <c r="C12" s="12">
        <v>0</v>
      </c>
      <c r="D12" s="12">
        <f>B12+C12</f>
        <v>9010720</v>
      </c>
      <c r="E12" s="25">
        <v>0</v>
      </c>
      <c r="F12" s="12">
        <f>D12+J12</f>
        <v>81769660</v>
      </c>
      <c r="G12" s="12">
        <v>0</v>
      </c>
      <c r="H12" s="12">
        <f>F12+G12</f>
        <v>81769660</v>
      </c>
      <c r="I12" s="43"/>
      <c r="J12" s="58">
        <v>72758940</v>
      </c>
    </row>
    <row r="13" spans="1:10" ht="15.95" customHeight="1">
      <c r="A13" s="42" t="s">
        <v>71</v>
      </c>
      <c r="B13" s="9"/>
      <c r="C13" s="9"/>
      <c r="D13" s="9"/>
      <c r="E13" s="59"/>
      <c r="F13" s="9"/>
      <c r="G13" s="9"/>
      <c r="H13" s="9"/>
      <c r="I13" s="43"/>
      <c r="J13" s="58"/>
    </row>
    <row r="14" spans="1:10" ht="15.95" customHeight="1">
      <c r="A14" s="44" t="s">
        <v>69</v>
      </c>
      <c r="B14" s="12">
        <v>30179950</v>
      </c>
      <c r="C14" s="12">
        <v>0</v>
      </c>
      <c r="D14" s="12">
        <f>B14+C14</f>
        <v>30179950</v>
      </c>
      <c r="E14" s="25">
        <v>0</v>
      </c>
      <c r="F14" s="12">
        <f>D14+J14</f>
        <v>270283209</v>
      </c>
      <c r="G14" s="12">
        <v>0</v>
      </c>
      <c r="H14" s="12">
        <f>F14+G14</f>
        <v>270283209</v>
      </c>
      <c r="I14" s="43"/>
      <c r="J14" s="58">
        <v>240103259</v>
      </c>
    </row>
    <row r="15" spans="1:10" ht="15.95" customHeight="1">
      <c r="A15" s="42" t="s">
        <v>72</v>
      </c>
      <c r="B15" s="9"/>
      <c r="C15" s="9"/>
      <c r="D15" s="9"/>
      <c r="E15" s="9"/>
      <c r="F15" s="9"/>
      <c r="G15" s="9"/>
      <c r="H15" s="9"/>
      <c r="I15" s="43"/>
      <c r="J15" s="58"/>
    </row>
    <row r="16" spans="1:10" ht="15.95" customHeight="1">
      <c r="A16" s="44" t="s">
        <v>69</v>
      </c>
      <c r="B16" s="12">
        <v>1635318</v>
      </c>
      <c r="C16" s="12">
        <v>0</v>
      </c>
      <c r="D16" s="12">
        <f>B16+C16</f>
        <v>1635318</v>
      </c>
      <c r="E16" s="12">
        <v>0</v>
      </c>
      <c r="F16" s="12">
        <f>D16+J16</f>
        <v>16297130</v>
      </c>
      <c r="G16" s="12">
        <v>0</v>
      </c>
      <c r="H16" s="12">
        <f>F16+G16</f>
        <v>16297130</v>
      </c>
      <c r="I16" s="43"/>
      <c r="J16" s="58">
        <v>14661812</v>
      </c>
    </row>
    <row r="17" spans="1:10" ht="15.95" customHeight="1">
      <c r="A17" s="42" t="s">
        <v>73</v>
      </c>
      <c r="B17" s="9"/>
      <c r="C17" s="9"/>
      <c r="D17" s="9"/>
      <c r="E17" s="9"/>
      <c r="F17" s="9"/>
      <c r="G17" s="9"/>
      <c r="H17" s="9"/>
      <c r="I17" s="43"/>
      <c r="J17" s="58"/>
    </row>
    <row r="18" spans="1:10" ht="15.95" customHeight="1">
      <c r="A18" s="45" t="s">
        <v>69</v>
      </c>
      <c r="B18" s="12">
        <v>75287</v>
      </c>
      <c r="C18" s="12">
        <v>0</v>
      </c>
      <c r="D18" s="12">
        <f>B18+C18</f>
        <v>75287</v>
      </c>
      <c r="E18" s="12">
        <v>0</v>
      </c>
      <c r="F18" s="12">
        <f>D18+J18</f>
        <v>938137</v>
      </c>
      <c r="G18" s="12">
        <v>0</v>
      </c>
      <c r="H18" s="12">
        <f>F18+G18</f>
        <v>938137</v>
      </c>
      <c r="I18" s="43"/>
      <c r="J18" s="58">
        <v>862850</v>
      </c>
    </row>
    <row r="19" spans="1:10" ht="15.95" customHeight="1">
      <c r="A19" s="42" t="s">
        <v>74</v>
      </c>
      <c r="B19" s="9"/>
      <c r="C19" s="9"/>
      <c r="D19" s="9"/>
      <c r="E19" s="9"/>
      <c r="F19" s="9"/>
      <c r="G19" s="9"/>
      <c r="H19" s="9"/>
      <c r="I19" s="43"/>
      <c r="J19" s="58"/>
    </row>
    <row r="20" spans="1:10" ht="15.95" customHeight="1">
      <c r="A20" s="44" t="s">
        <v>69</v>
      </c>
      <c r="B20" s="12">
        <v>0</v>
      </c>
      <c r="C20" s="12">
        <v>0</v>
      </c>
      <c r="D20" s="12">
        <f>B20+C20</f>
        <v>0</v>
      </c>
      <c r="E20" s="12">
        <v>0</v>
      </c>
      <c r="F20" s="12">
        <v>0</v>
      </c>
      <c r="G20" s="12">
        <v>0</v>
      </c>
      <c r="H20" s="12">
        <f>F20+G20</f>
        <v>0</v>
      </c>
      <c r="I20" s="43"/>
      <c r="J20" s="58">
        <v>0</v>
      </c>
    </row>
    <row r="21" spans="1:10" ht="15.95" customHeight="1">
      <c r="A21" s="46" t="s">
        <v>75</v>
      </c>
      <c r="B21" s="15">
        <f>SUM(B9:B20)</f>
        <v>40957880</v>
      </c>
      <c r="C21" s="15">
        <f>SUM(C9:C20)</f>
        <v>0</v>
      </c>
      <c r="D21" s="15">
        <f>B21+C21</f>
        <v>40957880</v>
      </c>
      <c r="E21" s="15">
        <f>SUM(E9:E20)</f>
        <v>0</v>
      </c>
      <c r="F21" s="15">
        <f>SUM(F10:F20)</f>
        <v>369825884</v>
      </c>
      <c r="G21" s="15">
        <f>SUM(G9:G20)</f>
        <v>0</v>
      </c>
      <c r="H21" s="15">
        <f>F21+G21</f>
        <v>369825884</v>
      </c>
      <c r="I21" s="47"/>
      <c r="J21" s="58">
        <v>328868004</v>
      </c>
    </row>
    <row r="22" spans="1:10" ht="58.5" customHeight="1">
      <c r="A22" s="48" t="s">
        <v>76</v>
      </c>
      <c r="B22" s="66" t="s">
        <v>91</v>
      </c>
      <c r="C22" s="67"/>
      <c r="D22" s="67"/>
      <c r="E22" s="67"/>
      <c r="F22" s="67"/>
      <c r="G22" s="67"/>
      <c r="H22" s="67"/>
      <c r="I22" s="68"/>
    </row>
    <row r="23" spans="1:10" ht="15.95" customHeight="1">
      <c r="A23" s="69" t="s">
        <v>78</v>
      </c>
      <c r="B23" s="69"/>
      <c r="C23" s="69"/>
      <c r="D23" s="69"/>
      <c r="E23" s="69"/>
      <c r="F23" s="69"/>
      <c r="G23" s="69"/>
      <c r="H23" s="69"/>
      <c r="I23" s="69"/>
    </row>
    <row r="24" spans="1:10" ht="18.75" customHeight="1">
      <c r="A24" s="70" t="s">
        <v>79</v>
      </c>
      <c r="B24" s="70"/>
      <c r="C24" s="70"/>
      <c r="D24" s="70"/>
      <c r="E24" s="70"/>
      <c r="F24" s="70"/>
      <c r="G24" s="70"/>
      <c r="H24" s="70"/>
      <c r="I24" s="70"/>
    </row>
    <row r="25" spans="1:10" ht="50.25" customHeight="1">
      <c r="A25" s="70" t="s">
        <v>80</v>
      </c>
      <c r="B25" s="70"/>
      <c r="C25" s="70"/>
      <c r="D25" s="70"/>
      <c r="E25" s="70"/>
      <c r="F25" s="70"/>
      <c r="G25" s="70"/>
      <c r="H25" s="70"/>
      <c r="I25" s="70"/>
    </row>
    <row r="26" spans="1:10" ht="15.95" customHeight="1">
      <c r="A26" s="49"/>
      <c r="B26" s="49"/>
      <c r="C26" s="49"/>
      <c r="D26" s="49"/>
      <c r="E26" s="49"/>
      <c r="F26" s="49"/>
      <c r="G26" s="49"/>
      <c r="H26" s="49"/>
      <c r="I26" s="49"/>
    </row>
    <row r="27" spans="1:10" ht="15.95" customHeight="1">
      <c r="A27" s="50" t="s">
        <v>81</v>
      </c>
      <c r="B27" s="51"/>
      <c r="D27" s="52" t="s">
        <v>82</v>
      </c>
      <c r="E27" s="53"/>
      <c r="G27" s="53" t="s">
        <v>151</v>
      </c>
      <c r="H27" s="50"/>
      <c r="I27" s="54"/>
    </row>
    <row r="28" spans="1:10" ht="15.95" customHeight="1">
      <c r="A28" s="54"/>
      <c r="B28" s="54"/>
      <c r="C28" s="54"/>
      <c r="D28" s="54"/>
      <c r="E28" s="54"/>
      <c r="F28" s="54"/>
      <c r="G28" s="54"/>
      <c r="H28" s="54"/>
      <c r="I28" s="54"/>
    </row>
    <row r="29" spans="1:10" ht="15.95" customHeight="1">
      <c r="A29" s="38"/>
    </row>
    <row r="30" spans="1:10" ht="15.95" customHeight="1">
      <c r="A30" s="38"/>
    </row>
    <row r="31" spans="1:10" ht="15.95" customHeight="1">
      <c r="A31" s="38"/>
    </row>
  </sheetData>
  <mergeCells count="12">
    <mergeCell ref="A3:I3"/>
    <mergeCell ref="A4:I4"/>
    <mergeCell ref="A5:I5"/>
    <mergeCell ref="A23:I23"/>
    <mergeCell ref="A25:I25"/>
    <mergeCell ref="A7:A8"/>
    <mergeCell ref="B7:D7"/>
    <mergeCell ref="E7:E8"/>
    <mergeCell ref="F7:H7"/>
    <mergeCell ref="I7:I8"/>
    <mergeCell ref="B22:I22"/>
    <mergeCell ref="A24:I24"/>
  </mergeCells>
  <phoneticPr fontId="5" type="noConversion"/>
  <printOptions horizontalCentered="1"/>
  <pageMargins left="0.35433070866141736" right="0.35433070866141736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Normal="85" workbookViewId="0">
      <pane ySplit="8" topLeftCell="A9" activePane="bottomLeft" state="frozen"/>
      <selection pane="bottomLeft" activeCell="H10" sqref="H10:H21"/>
    </sheetView>
  </sheetViews>
  <sheetFormatPr defaultColWidth="23.85546875" defaultRowHeight="15.95" customHeight="1"/>
  <cols>
    <col min="1" max="1" width="23.85546875" style="6" customWidth="1"/>
    <col min="2" max="4" width="12.28515625" style="6" customWidth="1"/>
    <col min="5" max="5" width="10.7109375" style="6" customWidth="1"/>
    <col min="6" max="8" width="12.7109375" style="6" customWidth="1"/>
    <col min="9" max="9" width="12.42578125" style="6" customWidth="1"/>
    <col min="10" max="10" width="15.7109375" style="57" customWidth="1"/>
    <col min="11" max="255" width="10" style="6" customWidth="1"/>
    <col min="256" max="16384" width="23.85546875" style="6"/>
  </cols>
  <sheetData>
    <row r="1" spans="1:10" s="5" customFormat="1" ht="16.5">
      <c r="A1" s="1"/>
      <c r="B1" s="1"/>
      <c r="C1" s="1"/>
      <c r="J1" s="55"/>
    </row>
    <row r="2" spans="1:10" s="5" customFormat="1" ht="16.5">
      <c r="A2" s="1"/>
      <c r="B2" s="1"/>
      <c r="C2" s="4"/>
      <c r="D2" s="4"/>
      <c r="E2" s="4"/>
      <c r="F2" s="4"/>
      <c r="G2" s="4"/>
      <c r="H2" s="4"/>
      <c r="I2" s="4"/>
      <c r="J2" s="55"/>
    </row>
    <row r="3" spans="1:10" s="39" customFormat="1" ht="25.5" customHeight="1">
      <c r="A3" s="71" t="s">
        <v>124</v>
      </c>
      <c r="B3" s="71"/>
      <c r="C3" s="71"/>
      <c r="D3" s="71"/>
      <c r="E3" s="71"/>
      <c r="F3" s="71"/>
      <c r="G3" s="71"/>
      <c r="H3" s="71"/>
      <c r="I3" s="71"/>
      <c r="J3" s="56"/>
    </row>
    <row r="4" spans="1:10" s="39" customFormat="1" ht="18.75" customHeight="1">
      <c r="A4" s="72" t="s">
        <v>125</v>
      </c>
      <c r="B4" s="72"/>
      <c r="C4" s="72"/>
      <c r="D4" s="72"/>
      <c r="E4" s="72"/>
      <c r="F4" s="72"/>
      <c r="G4" s="72"/>
      <c r="H4" s="72"/>
      <c r="I4" s="72"/>
      <c r="J4" s="56"/>
    </row>
    <row r="5" spans="1:10" s="39" customFormat="1" ht="18.75" customHeight="1">
      <c r="A5" s="73" t="s">
        <v>150</v>
      </c>
      <c r="B5" s="73"/>
      <c r="C5" s="73"/>
      <c r="D5" s="73"/>
      <c r="E5" s="73"/>
      <c r="F5" s="73"/>
      <c r="G5" s="73"/>
      <c r="H5" s="73"/>
      <c r="I5" s="73"/>
      <c r="J5" s="56"/>
    </row>
    <row r="6" spans="1:10" s="39" customFormat="1" ht="18" customHeight="1">
      <c r="C6" s="40"/>
      <c r="D6" s="40"/>
      <c r="I6" s="40" t="s">
        <v>126</v>
      </c>
      <c r="J6" s="56"/>
    </row>
    <row r="7" spans="1:10" ht="25.5" customHeight="1">
      <c r="A7" s="74" t="s">
        <v>127</v>
      </c>
      <c r="B7" s="76" t="s">
        <v>2</v>
      </c>
      <c r="C7" s="77"/>
      <c r="D7" s="78"/>
      <c r="E7" s="79" t="s">
        <v>128</v>
      </c>
      <c r="F7" s="81" t="s">
        <v>129</v>
      </c>
      <c r="G7" s="81"/>
      <c r="H7" s="81"/>
      <c r="I7" s="82" t="s">
        <v>130</v>
      </c>
    </row>
    <row r="8" spans="1:10" ht="20.25" customHeight="1">
      <c r="A8" s="75"/>
      <c r="B8" s="41" t="s">
        <v>131</v>
      </c>
      <c r="C8" s="41" t="s">
        <v>132</v>
      </c>
      <c r="D8" s="41" t="s">
        <v>133</v>
      </c>
      <c r="E8" s="80"/>
      <c r="F8" s="41" t="s">
        <v>131</v>
      </c>
      <c r="G8" s="41" t="s">
        <v>132</v>
      </c>
      <c r="H8" s="41" t="s">
        <v>133</v>
      </c>
      <c r="I8" s="83"/>
    </row>
    <row r="9" spans="1:10" ht="15.95" customHeight="1">
      <c r="A9" s="42" t="s">
        <v>134</v>
      </c>
      <c r="B9" s="9"/>
      <c r="C9" s="9"/>
      <c r="D9" s="9"/>
      <c r="E9" s="9"/>
      <c r="F9" s="9"/>
      <c r="G9" s="9"/>
      <c r="H9" s="9"/>
      <c r="I9" s="43"/>
    </row>
    <row r="10" spans="1:10" ht="15.95" customHeight="1">
      <c r="A10" s="44" t="s">
        <v>135</v>
      </c>
      <c r="B10" s="12">
        <v>56605</v>
      </c>
      <c r="C10" s="12">
        <v>0</v>
      </c>
      <c r="D10" s="12">
        <f>B10+C10</f>
        <v>56605</v>
      </c>
      <c r="E10" s="25">
        <v>0</v>
      </c>
      <c r="F10" s="12">
        <f>D10+J10</f>
        <v>481143</v>
      </c>
      <c r="G10" s="12">
        <v>0</v>
      </c>
      <c r="H10" s="12">
        <f>F10+G10</f>
        <v>481143</v>
      </c>
      <c r="I10" s="43"/>
      <c r="J10" s="58">
        <v>424538</v>
      </c>
    </row>
    <row r="11" spans="1:10" ht="15.95" customHeight="1">
      <c r="A11" s="42" t="s">
        <v>136</v>
      </c>
      <c r="B11" s="9"/>
      <c r="C11" s="9"/>
      <c r="D11" s="9"/>
      <c r="E11" s="12"/>
      <c r="F11" s="9"/>
      <c r="G11" s="9"/>
      <c r="H11" s="9"/>
      <c r="I11" s="43"/>
      <c r="J11" s="58"/>
    </row>
    <row r="12" spans="1:10" ht="15.95" customHeight="1">
      <c r="A12" s="44" t="s">
        <v>135</v>
      </c>
      <c r="B12" s="12">
        <v>8713878</v>
      </c>
      <c r="C12" s="12">
        <v>0</v>
      </c>
      <c r="D12" s="12">
        <f>B12+C12</f>
        <v>8713878</v>
      </c>
      <c r="E12" s="25">
        <v>0</v>
      </c>
      <c r="F12" s="12">
        <f>D12+J12</f>
        <v>72758940</v>
      </c>
      <c r="G12" s="12">
        <v>0</v>
      </c>
      <c r="H12" s="12">
        <f>F12+G12</f>
        <v>72758940</v>
      </c>
      <c r="I12" s="43"/>
      <c r="J12" s="58">
        <v>64045062</v>
      </c>
    </row>
    <row r="13" spans="1:10" ht="15.95" customHeight="1">
      <c r="A13" s="42" t="s">
        <v>137</v>
      </c>
      <c r="B13" s="9"/>
      <c r="C13" s="9"/>
      <c r="D13" s="9"/>
      <c r="E13" s="59"/>
      <c r="F13" s="9"/>
      <c r="G13" s="9"/>
      <c r="H13" s="9"/>
      <c r="I13" s="43"/>
      <c r="J13" s="58"/>
    </row>
    <row r="14" spans="1:10" ht="15.95" customHeight="1">
      <c r="A14" s="44" t="s">
        <v>135</v>
      </c>
      <c r="B14" s="12">
        <v>26462512</v>
      </c>
      <c r="C14" s="12">
        <v>0</v>
      </c>
      <c r="D14" s="12">
        <f>B14+C14</f>
        <v>26462512</v>
      </c>
      <c r="E14" s="25">
        <v>0</v>
      </c>
      <c r="F14" s="12">
        <f>D14+J14</f>
        <v>240103259</v>
      </c>
      <c r="G14" s="12">
        <v>0</v>
      </c>
      <c r="H14" s="12">
        <f>F14+G14</f>
        <v>240103259</v>
      </c>
      <c r="I14" s="43"/>
      <c r="J14" s="58">
        <v>213640747</v>
      </c>
    </row>
    <row r="15" spans="1:10" ht="15.95" customHeight="1">
      <c r="A15" s="42" t="s">
        <v>138</v>
      </c>
      <c r="B15" s="9"/>
      <c r="C15" s="9"/>
      <c r="D15" s="9"/>
      <c r="E15" s="9"/>
      <c r="F15" s="9"/>
      <c r="G15" s="9"/>
      <c r="H15" s="9"/>
      <c r="I15" s="43"/>
      <c r="J15" s="58"/>
    </row>
    <row r="16" spans="1:10" ht="15.95" customHeight="1">
      <c r="A16" s="44" t="s">
        <v>135</v>
      </c>
      <c r="B16" s="12">
        <v>2702845</v>
      </c>
      <c r="C16" s="12">
        <v>0</v>
      </c>
      <c r="D16" s="12">
        <f>B16+C16</f>
        <v>2702845</v>
      </c>
      <c r="E16" s="12">
        <v>0</v>
      </c>
      <c r="F16" s="12">
        <f>D16+J16</f>
        <v>14661812</v>
      </c>
      <c r="G16" s="12">
        <v>0</v>
      </c>
      <c r="H16" s="12">
        <f>F16+G16</f>
        <v>14661812</v>
      </c>
      <c r="I16" s="43"/>
      <c r="J16" s="58">
        <v>11958967</v>
      </c>
    </row>
    <row r="17" spans="1:10" ht="15.95" customHeight="1">
      <c r="A17" s="42" t="s">
        <v>139</v>
      </c>
      <c r="B17" s="9"/>
      <c r="C17" s="9"/>
      <c r="D17" s="9"/>
      <c r="E17" s="9"/>
      <c r="F17" s="9"/>
      <c r="G17" s="9"/>
      <c r="H17" s="9"/>
      <c r="I17" s="43"/>
      <c r="J17" s="58"/>
    </row>
    <row r="18" spans="1:10" ht="15.95" customHeight="1">
      <c r="A18" s="45" t="s">
        <v>135</v>
      </c>
      <c r="B18" s="12">
        <v>65288</v>
      </c>
      <c r="C18" s="12">
        <v>0</v>
      </c>
      <c r="D18" s="12">
        <f>B18+C18</f>
        <v>65288</v>
      </c>
      <c r="E18" s="12">
        <v>0</v>
      </c>
      <c r="F18" s="12">
        <f>D18+J18</f>
        <v>862850</v>
      </c>
      <c r="G18" s="12">
        <v>0</v>
      </c>
      <c r="H18" s="12">
        <f>F18+G18</f>
        <v>862850</v>
      </c>
      <c r="I18" s="43"/>
      <c r="J18" s="58">
        <v>797562</v>
      </c>
    </row>
    <row r="19" spans="1:10" ht="15.95" customHeight="1">
      <c r="A19" s="42" t="s">
        <v>140</v>
      </c>
      <c r="B19" s="9"/>
      <c r="C19" s="9"/>
      <c r="D19" s="9"/>
      <c r="E19" s="9"/>
      <c r="F19" s="9"/>
      <c r="G19" s="9"/>
      <c r="H19" s="9"/>
      <c r="I19" s="43"/>
      <c r="J19" s="58"/>
    </row>
    <row r="20" spans="1:10" ht="15.95" customHeight="1">
      <c r="A20" s="44" t="s">
        <v>135</v>
      </c>
      <c r="B20" s="12">
        <v>0</v>
      </c>
      <c r="C20" s="12">
        <v>0</v>
      </c>
      <c r="D20" s="12">
        <f>B20+C20</f>
        <v>0</v>
      </c>
      <c r="E20" s="12">
        <v>0</v>
      </c>
      <c r="F20" s="12">
        <v>0</v>
      </c>
      <c r="G20" s="12">
        <v>0</v>
      </c>
      <c r="H20" s="12">
        <f>F20+G20</f>
        <v>0</v>
      </c>
      <c r="I20" s="43"/>
      <c r="J20" s="58">
        <v>0</v>
      </c>
    </row>
    <row r="21" spans="1:10" ht="15.95" customHeight="1">
      <c r="A21" s="46" t="s">
        <v>141</v>
      </c>
      <c r="B21" s="15">
        <f>SUM(B9:B20)</f>
        <v>38001128</v>
      </c>
      <c r="C21" s="15">
        <f>SUM(C9:C20)</f>
        <v>0</v>
      </c>
      <c r="D21" s="15">
        <f>B21+C21</f>
        <v>38001128</v>
      </c>
      <c r="E21" s="15">
        <f>SUM(E9:E20)</f>
        <v>0</v>
      </c>
      <c r="F21" s="15">
        <f>SUM(F10:F20)</f>
        <v>328868004</v>
      </c>
      <c r="G21" s="15">
        <f>SUM(G9:G20)</f>
        <v>0</v>
      </c>
      <c r="H21" s="15">
        <f>F21+G21</f>
        <v>328868004</v>
      </c>
      <c r="I21" s="47"/>
      <c r="J21" s="58">
        <v>290866876</v>
      </c>
    </row>
    <row r="22" spans="1:10" ht="58.5" customHeight="1">
      <c r="A22" s="48" t="s">
        <v>142</v>
      </c>
      <c r="B22" s="66" t="s">
        <v>143</v>
      </c>
      <c r="C22" s="67"/>
      <c r="D22" s="67"/>
      <c r="E22" s="67"/>
      <c r="F22" s="67"/>
      <c r="G22" s="67"/>
      <c r="H22" s="67"/>
      <c r="I22" s="68"/>
    </row>
    <row r="23" spans="1:10" ht="15.95" customHeight="1">
      <c r="A23" s="69" t="s">
        <v>144</v>
      </c>
      <c r="B23" s="69"/>
      <c r="C23" s="69"/>
      <c r="D23" s="69"/>
      <c r="E23" s="69"/>
      <c r="F23" s="69"/>
      <c r="G23" s="69"/>
      <c r="H23" s="69"/>
      <c r="I23" s="69"/>
    </row>
    <row r="24" spans="1:10" ht="18.75" customHeight="1">
      <c r="A24" s="70" t="s">
        <v>145</v>
      </c>
      <c r="B24" s="70"/>
      <c r="C24" s="70"/>
      <c r="D24" s="70"/>
      <c r="E24" s="70"/>
      <c r="F24" s="70"/>
      <c r="G24" s="70"/>
      <c r="H24" s="70"/>
      <c r="I24" s="70"/>
    </row>
    <row r="25" spans="1:10" ht="50.25" customHeight="1">
      <c r="A25" s="70" t="s">
        <v>146</v>
      </c>
      <c r="B25" s="70"/>
      <c r="C25" s="70"/>
      <c r="D25" s="70"/>
      <c r="E25" s="70"/>
      <c r="F25" s="70"/>
      <c r="G25" s="70"/>
      <c r="H25" s="70"/>
      <c r="I25" s="70"/>
    </row>
    <row r="26" spans="1:10" ht="15.95" customHeight="1">
      <c r="A26" s="49"/>
      <c r="B26" s="49"/>
      <c r="C26" s="49"/>
      <c r="D26" s="49"/>
      <c r="E26" s="49"/>
      <c r="F26" s="49"/>
      <c r="G26" s="49"/>
      <c r="H26" s="49"/>
      <c r="I26" s="49"/>
    </row>
    <row r="27" spans="1:10" ht="15.95" customHeight="1">
      <c r="A27" s="50" t="s">
        <v>147</v>
      </c>
      <c r="B27" s="51"/>
      <c r="D27" s="52" t="s">
        <v>148</v>
      </c>
      <c r="E27" s="53"/>
      <c r="G27" s="53" t="s">
        <v>149</v>
      </c>
      <c r="H27" s="50"/>
      <c r="I27" s="54"/>
    </row>
    <row r="28" spans="1:10" ht="15.95" customHeight="1">
      <c r="A28" s="54"/>
      <c r="B28" s="54"/>
      <c r="C28" s="54"/>
      <c r="D28" s="54"/>
      <c r="E28" s="54"/>
      <c r="F28" s="54"/>
      <c r="G28" s="54"/>
      <c r="H28" s="54"/>
      <c r="I28" s="54"/>
    </row>
    <row r="29" spans="1:10" ht="15.95" customHeight="1">
      <c r="A29" s="38"/>
    </row>
    <row r="30" spans="1:10" ht="15.95" customHeight="1">
      <c r="A30" s="38"/>
    </row>
    <row r="31" spans="1:10" ht="15.95" customHeight="1">
      <c r="A31" s="38"/>
    </row>
  </sheetData>
  <mergeCells count="12">
    <mergeCell ref="A3:I3"/>
    <mergeCell ref="A4:I4"/>
    <mergeCell ref="A5:I5"/>
    <mergeCell ref="A23:I23"/>
    <mergeCell ref="A25:I25"/>
    <mergeCell ref="A7:A8"/>
    <mergeCell ref="B7:D7"/>
    <mergeCell ref="E7:E8"/>
    <mergeCell ref="F7:H7"/>
    <mergeCell ref="I7:I8"/>
    <mergeCell ref="B22:I22"/>
    <mergeCell ref="A24:I24"/>
  </mergeCells>
  <phoneticPr fontId="5" type="noConversion"/>
  <printOptions horizontalCentered="1"/>
  <pageMargins left="0.35433070866141736" right="0.35433070866141736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Normal="85" workbookViewId="0">
      <pane ySplit="8" topLeftCell="A9" activePane="bottomLeft" state="frozen"/>
      <selection pane="bottomLeft" activeCell="C14" sqref="C14"/>
    </sheetView>
  </sheetViews>
  <sheetFormatPr defaultColWidth="23.85546875" defaultRowHeight="15.95" customHeight="1"/>
  <cols>
    <col min="1" max="1" width="23.85546875" style="6" customWidth="1"/>
    <col min="2" max="4" width="12.28515625" style="6" customWidth="1"/>
    <col min="5" max="5" width="10.7109375" style="6" customWidth="1"/>
    <col min="6" max="8" width="12.7109375" style="6" customWidth="1"/>
    <col min="9" max="9" width="12.42578125" style="6" customWidth="1"/>
    <col min="10" max="10" width="15.7109375" style="57" customWidth="1"/>
    <col min="11" max="255" width="10" style="6" customWidth="1"/>
    <col min="256" max="16384" width="23.85546875" style="6"/>
  </cols>
  <sheetData>
    <row r="1" spans="1:10" s="5" customFormat="1" ht="16.5">
      <c r="A1" s="1"/>
      <c r="B1" s="1"/>
      <c r="C1" s="1"/>
      <c r="J1" s="55"/>
    </row>
    <row r="2" spans="1:10" s="5" customFormat="1" ht="16.5">
      <c r="A2" s="1"/>
      <c r="B2" s="1"/>
      <c r="C2" s="4"/>
      <c r="D2" s="4"/>
      <c r="E2" s="4"/>
      <c r="F2" s="4"/>
      <c r="G2" s="4"/>
      <c r="H2" s="4"/>
      <c r="I2" s="4"/>
      <c r="J2" s="55"/>
    </row>
    <row r="3" spans="1:10" s="39" customFormat="1" ht="25.5" customHeight="1">
      <c r="A3" s="71" t="s">
        <v>98</v>
      </c>
      <c r="B3" s="71"/>
      <c r="C3" s="71"/>
      <c r="D3" s="71"/>
      <c r="E3" s="71"/>
      <c r="F3" s="71"/>
      <c r="G3" s="71"/>
      <c r="H3" s="71"/>
      <c r="I3" s="71"/>
      <c r="J3" s="56"/>
    </row>
    <row r="4" spans="1:10" s="39" customFormat="1" ht="18.75" customHeight="1">
      <c r="A4" s="72" t="s">
        <v>99</v>
      </c>
      <c r="B4" s="72"/>
      <c r="C4" s="72"/>
      <c r="D4" s="72"/>
      <c r="E4" s="72"/>
      <c r="F4" s="72"/>
      <c r="G4" s="72"/>
      <c r="H4" s="72"/>
      <c r="I4" s="72"/>
      <c r="J4" s="56"/>
    </row>
    <row r="5" spans="1:10" s="39" customFormat="1" ht="18.75" customHeight="1">
      <c r="A5" s="73" t="s">
        <v>97</v>
      </c>
      <c r="B5" s="73"/>
      <c r="C5" s="73"/>
      <c r="D5" s="73"/>
      <c r="E5" s="73"/>
      <c r="F5" s="73"/>
      <c r="G5" s="73"/>
      <c r="H5" s="73"/>
      <c r="I5" s="73"/>
      <c r="J5" s="56"/>
    </row>
    <row r="6" spans="1:10" s="39" customFormat="1" ht="18" customHeight="1">
      <c r="C6" s="40"/>
      <c r="D6" s="40"/>
      <c r="I6" s="40" t="s">
        <v>100</v>
      </c>
      <c r="J6" s="56"/>
    </row>
    <row r="7" spans="1:10" ht="25.5" customHeight="1">
      <c r="A7" s="74" t="s">
        <v>101</v>
      </c>
      <c r="B7" s="76" t="s">
        <v>2</v>
      </c>
      <c r="C7" s="77"/>
      <c r="D7" s="78"/>
      <c r="E7" s="79" t="s">
        <v>102</v>
      </c>
      <c r="F7" s="81" t="s">
        <v>103</v>
      </c>
      <c r="G7" s="81"/>
      <c r="H7" s="81"/>
      <c r="I7" s="82" t="s">
        <v>104</v>
      </c>
    </row>
    <row r="8" spans="1:10" ht="20.25" customHeight="1">
      <c r="A8" s="75"/>
      <c r="B8" s="41" t="s">
        <v>105</v>
      </c>
      <c r="C8" s="41" t="s">
        <v>106</v>
      </c>
      <c r="D8" s="41" t="s">
        <v>107</v>
      </c>
      <c r="E8" s="80"/>
      <c r="F8" s="41" t="s">
        <v>105</v>
      </c>
      <c r="G8" s="41" t="s">
        <v>106</v>
      </c>
      <c r="H8" s="41" t="s">
        <v>107</v>
      </c>
      <c r="I8" s="83"/>
    </row>
    <row r="9" spans="1:10" ht="15.95" customHeight="1">
      <c r="A9" s="42" t="s">
        <v>108</v>
      </c>
      <c r="B9" s="9"/>
      <c r="C9" s="9"/>
      <c r="D9" s="9"/>
      <c r="E9" s="9"/>
      <c r="F9" s="9"/>
      <c r="G9" s="9"/>
      <c r="H9" s="9"/>
      <c r="I9" s="43"/>
    </row>
    <row r="10" spans="1:10" ht="15.95" customHeight="1">
      <c r="A10" s="44" t="s">
        <v>109</v>
      </c>
      <c r="B10" s="12">
        <v>141513</v>
      </c>
      <c r="C10" s="12">
        <v>0</v>
      </c>
      <c r="D10" s="12">
        <f>B10+C10</f>
        <v>141513</v>
      </c>
      <c r="E10" s="25">
        <v>0</v>
      </c>
      <c r="F10" s="12">
        <f>D10+J10</f>
        <v>424538</v>
      </c>
      <c r="G10" s="12">
        <v>0</v>
      </c>
      <c r="H10" s="12">
        <f>F10+G10</f>
        <v>424538</v>
      </c>
      <c r="I10" s="43"/>
      <c r="J10" s="58">
        <v>283025</v>
      </c>
    </row>
    <row r="11" spans="1:10" ht="15.95" customHeight="1">
      <c r="A11" s="42" t="s">
        <v>110</v>
      </c>
      <c r="B11" s="9"/>
      <c r="C11" s="9"/>
      <c r="D11" s="9"/>
      <c r="E11" s="12"/>
      <c r="F11" s="9"/>
      <c r="G11" s="9"/>
      <c r="H11" s="9"/>
      <c r="I11" s="43"/>
      <c r="J11" s="58"/>
    </row>
    <row r="12" spans="1:10" ht="15.95" customHeight="1">
      <c r="A12" s="44" t="s">
        <v>109</v>
      </c>
      <c r="B12" s="12">
        <v>19792838</v>
      </c>
      <c r="C12" s="12">
        <v>0</v>
      </c>
      <c r="D12" s="12">
        <f>B12+C12</f>
        <v>19792838</v>
      </c>
      <c r="E12" s="25">
        <v>0</v>
      </c>
      <c r="F12" s="12">
        <f>D12+J12</f>
        <v>64045062</v>
      </c>
      <c r="G12" s="12">
        <v>0</v>
      </c>
      <c r="H12" s="12">
        <f>F12+G12</f>
        <v>64045062</v>
      </c>
      <c r="I12" s="43"/>
      <c r="J12" s="58">
        <v>44252224</v>
      </c>
    </row>
    <row r="13" spans="1:10" ht="15.95" customHeight="1">
      <c r="A13" s="42" t="s">
        <v>111</v>
      </c>
      <c r="B13" s="9"/>
      <c r="C13" s="9"/>
      <c r="D13" s="9"/>
      <c r="E13" s="59"/>
      <c r="F13" s="9"/>
      <c r="G13" s="9"/>
      <c r="H13" s="9"/>
      <c r="I13" s="43"/>
      <c r="J13" s="58"/>
    </row>
    <row r="14" spans="1:10" ht="15.95" customHeight="1">
      <c r="A14" s="44" t="s">
        <v>109</v>
      </c>
      <c r="B14" s="12">
        <f>64582871-10455</f>
        <v>64572416</v>
      </c>
      <c r="C14" s="12">
        <v>0</v>
      </c>
      <c r="D14" s="12">
        <f>B14+C14</f>
        <v>64572416</v>
      </c>
      <c r="E14" s="25">
        <v>0</v>
      </c>
      <c r="F14" s="12">
        <f>D14+J14</f>
        <v>213640747</v>
      </c>
      <c r="G14" s="12">
        <v>0</v>
      </c>
      <c r="H14" s="12">
        <f>F14+G14</f>
        <v>213640747</v>
      </c>
      <c r="I14" s="43"/>
      <c r="J14" s="58">
        <v>149068331</v>
      </c>
    </row>
    <row r="15" spans="1:10" ht="15.95" customHeight="1">
      <c r="A15" s="42" t="s">
        <v>112</v>
      </c>
      <c r="B15" s="9"/>
      <c r="C15" s="9"/>
      <c r="D15" s="9"/>
      <c r="E15" s="9"/>
      <c r="F15" s="9"/>
      <c r="G15" s="9"/>
      <c r="H15" s="9"/>
      <c r="I15" s="43"/>
      <c r="J15" s="58"/>
    </row>
    <row r="16" spans="1:10" ht="15.95" customHeight="1">
      <c r="A16" s="44" t="s">
        <v>109</v>
      </c>
      <c r="B16" s="12">
        <f>1603508+276345</f>
        <v>1879853</v>
      </c>
      <c r="C16" s="12">
        <v>0</v>
      </c>
      <c r="D16" s="12">
        <f>B16+C16</f>
        <v>1879853</v>
      </c>
      <c r="E16" s="12">
        <v>0</v>
      </c>
      <c r="F16" s="12">
        <f>D16+J16</f>
        <v>11958967</v>
      </c>
      <c r="G16" s="12">
        <v>0</v>
      </c>
      <c r="H16" s="12">
        <f>F16+G16</f>
        <v>11958967</v>
      </c>
      <c r="I16" s="43"/>
      <c r="J16" s="58">
        <v>10079114</v>
      </c>
    </row>
    <row r="17" spans="1:10" ht="15.95" customHeight="1">
      <c r="A17" s="42" t="s">
        <v>113</v>
      </c>
      <c r="B17" s="9"/>
      <c r="C17" s="9"/>
      <c r="D17" s="9"/>
      <c r="E17" s="9"/>
      <c r="F17" s="9"/>
      <c r="G17" s="9"/>
      <c r="H17" s="9"/>
      <c r="I17" s="43"/>
      <c r="J17" s="58"/>
    </row>
    <row r="18" spans="1:10" ht="15.95" customHeight="1">
      <c r="A18" s="45" t="s">
        <v>109</v>
      </c>
      <c r="B18" s="12">
        <v>43795</v>
      </c>
      <c r="C18" s="12">
        <v>0</v>
      </c>
      <c r="D18" s="12">
        <f>B18+C18</f>
        <v>43795</v>
      </c>
      <c r="E18" s="12">
        <v>0</v>
      </c>
      <c r="F18" s="12">
        <f>D18+J18</f>
        <v>797562</v>
      </c>
      <c r="G18" s="12">
        <v>0</v>
      </c>
      <c r="H18" s="12">
        <f>F18+G18</f>
        <v>797562</v>
      </c>
      <c r="I18" s="43"/>
      <c r="J18" s="58">
        <v>753767</v>
      </c>
    </row>
    <row r="19" spans="1:10" ht="15.95" customHeight="1">
      <c r="A19" s="42" t="s">
        <v>114</v>
      </c>
      <c r="B19" s="9"/>
      <c r="C19" s="9"/>
      <c r="D19" s="9"/>
      <c r="E19" s="9"/>
      <c r="F19" s="9"/>
      <c r="G19" s="9"/>
      <c r="H19" s="9"/>
      <c r="I19" s="43"/>
      <c r="J19" s="58"/>
    </row>
    <row r="20" spans="1:10" ht="15.95" customHeight="1">
      <c r="A20" s="44" t="s">
        <v>109</v>
      </c>
      <c r="B20" s="12">
        <v>0</v>
      </c>
      <c r="C20" s="12">
        <v>0</v>
      </c>
      <c r="D20" s="12">
        <f>B20+C20</f>
        <v>0</v>
      </c>
      <c r="E20" s="12">
        <v>0</v>
      </c>
      <c r="F20" s="12">
        <v>0</v>
      </c>
      <c r="G20" s="12">
        <v>0</v>
      </c>
      <c r="H20" s="12">
        <f>F20+G20</f>
        <v>0</v>
      </c>
      <c r="I20" s="43"/>
      <c r="J20" s="58">
        <v>0</v>
      </c>
    </row>
    <row r="21" spans="1:10" ht="15.95" customHeight="1">
      <c r="A21" s="46" t="s">
        <v>115</v>
      </c>
      <c r="B21" s="15">
        <f>SUM(B9:B20)</f>
        <v>86430415</v>
      </c>
      <c r="C21" s="15">
        <f>SUM(C9:C20)</f>
        <v>0</v>
      </c>
      <c r="D21" s="15">
        <f>B21+C21</f>
        <v>86430415</v>
      </c>
      <c r="E21" s="15">
        <f>SUM(E9:E20)</f>
        <v>0</v>
      </c>
      <c r="F21" s="15">
        <f>SUM(F10:F20)</f>
        <v>290866876</v>
      </c>
      <c r="G21" s="15">
        <f>SUM(G9:G20)</f>
        <v>0</v>
      </c>
      <c r="H21" s="15">
        <f>F21+G21</f>
        <v>290866876</v>
      </c>
      <c r="I21" s="47"/>
      <c r="J21" s="58">
        <v>204436461</v>
      </c>
    </row>
    <row r="22" spans="1:10" ht="58.5" customHeight="1">
      <c r="A22" s="48" t="s">
        <v>116</v>
      </c>
      <c r="B22" s="66" t="s">
        <v>117</v>
      </c>
      <c r="C22" s="67"/>
      <c r="D22" s="67"/>
      <c r="E22" s="67"/>
      <c r="F22" s="67"/>
      <c r="G22" s="67"/>
      <c r="H22" s="67"/>
      <c r="I22" s="68"/>
    </row>
    <row r="23" spans="1:10" ht="15.95" customHeight="1">
      <c r="A23" s="69" t="s">
        <v>118</v>
      </c>
      <c r="B23" s="69"/>
      <c r="C23" s="69"/>
      <c r="D23" s="69"/>
      <c r="E23" s="69"/>
      <c r="F23" s="69"/>
      <c r="G23" s="69"/>
      <c r="H23" s="69"/>
      <c r="I23" s="69"/>
    </row>
    <row r="24" spans="1:10" ht="18.75" customHeight="1">
      <c r="A24" s="70" t="s">
        <v>119</v>
      </c>
      <c r="B24" s="70"/>
      <c r="C24" s="70"/>
      <c r="D24" s="70"/>
      <c r="E24" s="70"/>
      <c r="F24" s="70"/>
      <c r="G24" s="70"/>
      <c r="H24" s="70"/>
      <c r="I24" s="70"/>
    </row>
    <row r="25" spans="1:10" ht="50.25" customHeight="1">
      <c r="A25" s="70" t="s">
        <v>120</v>
      </c>
      <c r="B25" s="70"/>
      <c r="C25" s="70"/>
      <c r="D25" s="70"/>
      <c r="E25" s="70"/>
      <c r="F25" s="70"/>
      <c r="G25" s="70"/>
      <c r="H25" s="70"/>
      <c r="I25" s="70"/>
    </row>
    <row r="26" spans="1:10" ht="15.95" customHeight="1">
      <c r="A26" s="49"/>
      <c r="B26" s="49"/>
      <c r="C26" s="49"/>
      <c r="D26" s="49"/>
      <c r="E26" s="49"/>
      <c r="F26" s="49"/>
      <c r="G26" s="49"/>
      <c r="H26" s="49"/>
      <c r="I26" s="49"/>
    </row>
    <row r="27" spans="1:10" ht="15.95" customHeight="1">
      <c r="A27" s="50" t="s">
        <v>121</v>
      </c>
      <c r="B27" s="51"/>
      <c r="D27" s="52" t="s">
        <v>122</v>
      </c>
      <c r="E27" s="53"/>
      <c r="G27" s="53" t="s">
        <v>123</v>
      </c>
      <c r="H27" s="50"/>
      <c r="I27" s="54"/>
    </row>
    <row r="28" spans="1:10" ht="15.95" customHeight="1">
      <c r="A28" s="54"/>
      <c r="B28" s="54"/>
      <c r="C28" s="54"/>
      <c r="D28" s="54"/>
      <c r="E28" s="54"/>
      <c r="F28" s="54"/>
      <c r="G28" s="54"/>
      <c r="H28" s="54"/>
      <c r="I28" s="54"/>
    </row>
    <row r="29" spans="1:10" ht="15.95" customHeight="1">
      <c r="A29" s="38"/>
    </row>
    <row r="30" spans="1:10" ht="15.95" customHeight="1">
      <c r="A30" s="38"/>
    </row>
    <row r="31" spans="1:10" ht="15.95" customHeight="1">
      <c r="A31" s="38"/>
    </row>
  </sheetData>
  <mergeCells count="12">
    <mergeCell ref="A3:I3"/>
    <mergeCell ref="A4:I4"/>
    <mergeCell ref="A5:I5"/>
    <mergeCell ref="A23:I23"/>
    <mergeCell ref="A25:I25"/>
    <mergeCell ref="A7:A8"/>
    <mergeCell ref="B7:D7"/>
    <mergeCell ref="E7:E8"/>
    <mergeCell ref="F7:H7"/>
    <mergeCell ref="I7:I8"/>
    <mergeCell ref="B22:I22"/>
    <mergeCell ref="A24:I24"/>
  </mergeCells>
  <phoneticPr fontId="5" type="noConversion"/>
  <printOptions horizontalCentered="1"/>
  <pageMargins left="0.35433070866141736" right="0.35433070866141736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Normal="85" workbookViewId="0">
      <pane ySplit="8" topLeftCell="A9" activePane="bottomLeft" state="frozen"/>
      <selection pane="bottomLeft" activeCell="F16" sqref="F16"/>
    </sheetView>
  </sheetViews>
  <sheetFormatPr defaultColWidth="23.85546875" defaultRowHeight="15.95" customHeight="1"/>
  <cols>
    <col min="1" max="1" width="23.85546875" style="6" customWidth="1"/>
    <col min="2" max="4" width="12.28515625" style="6" customWidth="1"/>
    <col min="5" max="5" width="10.7109375" style="6" customWidth="1"/>
    <col min="6" max="8" width="12.7109375" style="6" customWidth="1"/>
    <col min="9" max="9" width="12.42578125" style="6" customWidth="1"/>
    <col min="10" max="10" width="15.7109375" style="57" customWidth="1"/>
    <col min="11" max="255" width="10" style="6" customWidth="1"/>
    <col min="256" max="16384" width="23.85546875" style="6"/>
  </cols>
  <sheetData>
    <row r="1" spans="1:10" s="5" customFormat="1" ht="16.5">
      <c r="A1" s="1"/>
      <c r="B1" s="1"/>
      <c r="C1" s="1"/>
      <c r="J1" s="55"/>
    </row>
    <row r="2" spans="1:10" s="5" customFormat="1" ht="16.5">
      <c r="A2" s="1"/>
      <c r="B2" s="1"/>
      <c r="C2" s="4"/>
      <c r="D2" s="4"/>
      <c r="E2" s="4"/>
      <c r="F2" s="4"/>
      <c r="G2" s="4"/>
      <c r="H2" s="4"/>
      <c r="I2" s="4"/>
      <c r="J2" s="55"/>
    </row>
    <row r="3" spans="1:10" s="39" customFormat="1" ht="25.5" customHeight="1">
      <c r="A3" s="71" t="s">
        <v>84</v>
      </c>
      <c r="B3" s="71"/>
      <c r="C3" s="71"/>
      <c r="D3" s="71"/>
      <c r="E3" s="71"/>
      <c r="F3" s="71"/>
      <c r="G3" s="71"/>
      <c r="H3" s="71"/>
      <c r="I3" s="71"/>
      <c r="J3" s="56"/>
    </row>
    <row r="4" spans="1:10" s="39" customFormat="1" ht="18.75" customHeight="1">
      <c r="A4" s="72" t="s">
        <v>85</v>
      </c>
      <c r="B4" s="72"/>
      <c r="C4" s="72"/>
      <c r="D4" s="72"/>
      <c r="E4" s="72"/>
      <c r="F4" s="72"/>
      <c r="G4" s="72"/>
      <c r="H4" s="72"/>
      <c r="I4" s="72"/>
      <c r="J4" s="56"/>
    </row>
    <row r="5" spans="1:10" s="39" customFormat="1" ht="18.75" customHeight="1">
      <c r="A5" s="73" t="s">
        <v>96</v>
      </c>
      <c r="B5" s="73"/>
      <c r="C5" s="73"/>
      <c r="D5" s="73"/>
      <c r="E5" s="73"/>
      <c r="F5" s="73"/>
      <c r="G5" s="73"/>
      <c r="H5" s="73"/>
      <c r="I5" s="73"/>
      <c r="J5" s="56"/>
    </row>
    <row r="6" spans="1:10" s="39" customFormat="1" ht="18" customHeight="1">
      <c r="C6" s="40"/>
      <c r="D6" s="40"/>
      <c r="I6" s="40" t="s">
        <v>86</v>
      </c>
      <c r="J6" s="56"/>
    </row>
    <row r="7" spans="1:10" ht="25.5" customHeight="1">
      <c r="A7" s="74" t="s">
        <v>1</v>
      </c>
      <c r="B7" s="76" t="s">
        <v>2</v>
      </c>
      <c r="C7" s="77"/>
      <c r="D7" s="78"/>
      <c r="E7" s="79" t="s">
        <v>4</v>
      </c>
      <c r="F7" s="81" t="s">
        <v>5</v>
      </c>
      <c r="G7" s="81"/>
      <c r="H7" s="81"/>
      <c r="I7" s="82" t="s">
        <v>6</v>
      </c>
    </row>
    <row r="8" spans="1:10" ht="20.25" customHeight="1">
      <c r="A8" s="75"/>
      <c r="B8" s="41" t="s">
        <v>7</v>
      </c>
      <c r="C8" s="41" t="s">
        <v>8</v>
      </c>
      <c r="D8" s="41" t="s">
        <v>9</v>
      </c>
      <c r="E8" s="80"/>
      <c r="F8" s="41" t="s">
        <v>7</v>
      </c>
      <c r="G8" s="41" t="s">
        <v>8</v>
      </c>
      <c r="H8" s="41" t="s">
        <v>9</v>
      </c>
      <c r="I8" s="83"/>
    </row>
    <row r="9" spans="1:10" ht="15.95" customHeight="1">
      <c r="A9" s="42" t="s">
        <v>10</v>
      </c>
      <c r="B9" s="9"/>
      <c r="C9" s="9"/>
      <c r="D9" s="9"/>
      <c r="E9" s="9"/>
      <c r="F9" s="9"/>
      <c r="G9" s="9"/>
      <c r="H9" s="9"/>
      <c r="I9" s="43"/>
    </row>
    <row r="10" spans="1:10" ht="15.95" customHeight="1">
      <c r="A10" s="44" t="s">
        <v>11</v>
      </c>
      <c r="B10" s="12">
        <v>56605</v>
      </c>
      <c r="C10" s="12">
        <v>0</v>
      </c>
      <c r="D10" s="12">
        <f>B10+C10</f>
        <v>56605</v>
      </c>
      <c r="E10" s="25">
        <v>0</v>
      </c>
      <c r="F10" s="12">
        <f>226420+B10</f>
        <v>283025</v>
      </c>
      <c r="G10" s="12">
        <v>0</v>
      </c>
      <c r="H10" s="12">
        <f>F10+G10</f>
        <v>283025</v>
      </c>
      <c r="I10" s="43"/>
      <c r="J10" s="58">
        <v>226420</v>
      </c>
    </row>
    <row r="11" spans="1:10" ht="15.95" customHeight="1">
      <c r="A11" s="42" t="s">
        <v>12</v>
      </c>
      <c r="B11" s="9"/>
      <c r="C11" s="9"/>
      <c r="D11" s="9"/>
      <c r="E11" s="12"/>
      <c r="F11" s="9"/>
      <c r="G11" s="9"/>
      <c r="H11" s="9"/>
      <c r="I11" s="43"/>
      <c r="J11" s="58"/>
    </row>
    <row r="12" spans="1:10" ht="15.95" customHeight="1">
      <c r="A12" s="44" t="s">
        <v>11</v>
      </c>
      <c r="B12" s="12">
        <v>8576300</v>
      </c>
      <c r="C12" s="12">
        <v>0</v>
      </c>
      <c r="D12" s="12">
        <f>B12+C12</f>
        <v>8576300</v>
      </c>
      <c r="E12" s="25">
        <v>0</v>
      </c>
      <c r="F12" s="60">
        <f>35675924+D12</f>
        <v>44252224</v>
      </c>
      <c r="G12" s="12">
        <v>0</v>
      </c>
      <c r="H12" s="12">
        <f>F12+G12</f>
        <v>44252224</v>
      </c>
      <c r="I12" s="43"/>
      <c r="J12" s="58">
        <v>35675924</v>
      </c>
    </row>
    <row r="13" spans="1:10" ht="15.95" customHeight="1">
      <c r="A13" s="42" t="s">
        <v>13</v>
      </c>
      <c r="B13" s="9"/>
      <c r="C13" s="9"/>
      <c r="D13" s="9"/>
      <c r="E13" s="59"/>
      <c r="F13" s="9"/>
      <c r="G13" s="9"/>
      <c r="H13" s="9"/>
      <c r="I13" s="43"/>
      <c r="J13" s="58"/>
    </row>
    <row r="14" spans="1:10" ht="15.95" customHeight="1">
      <c r="A14" s="44" t="s">
        <v>11</v>
      </c>
      <c r="B14" s="12">
        <v>32802931</v>
      </c>
      <c r="C14" s="12">
        <v>0</v>
      </c>
      <c r="D14" s="12">
        <f>B14+C14</f>
        <v>32802931</v>
      </c>
      <c r="E14" s="25">
        <v>0</v>
      </c>
      <c r="F14" s="60">
        <f>116265400+D14</f>
        <v>149068331</v>
      </c>
      <c r="G14" s="12">
        <v>0</v>
      </c>
      <c r="H14" s="12">
        <f>F14+G14</f>
        <v>149068331</v>
      </c>
      <c r="I14" s="43"/>
      <c r="J14" s="58">
        <v>116265400</v>
      </c>
    </row>
    <row r="15" spans="1:10" ht="15.95" customHeight="1">
      <c r="A15" s="42" t="s">
        <v>14</v>
      </c>
      <c r="B15" s="9"/>
      <c r="C15" s="9"/>
      <c r="D15" s="9"/>
      <c r="E15" s="9"/>
      <c r="F15" s="9"/>
      <c r="G15" s="9"/>
      <c r="H15" s="9"/>
      <c r="I15" s="43"/>
      <c r="J15" s="58"/>
    </row>
    <row r="16" spans="1:10" ht="15.95" customHeight="1">
      <c r="A16" s="44" t="s">
        <v>11</v>
      </c>
      <c r="B16" s="12">
        <v>2513831</v>
      </c>
      <c r="C16" s="12">
        <v>0</v>
      </c>
      <c r="D16" s="12">
        <f>B16+C16</f>
        <v>2513831</v>
      </c>
      <c r="E16" s="12">
        <v>0</v>
      </c>
      <c r="F16" s="58">
        <f>7565283+D16</f>
        <v>10079114</v>
      </c>
      <c r="G16" s="12">
        <v>0</v>
      </c>
      <c r="H16" s="12">
        <f>F16+G16</f>
        <v>10079114</v>
      </c>
      <c r="I16" s="43"/>
      <c r="J16" s="58">
        <v>7565283</v>
      </c>
    </row>
    <row r="17" spans="1:10" ht="15.95" customHeight="1">
      <c r="A17" s="42" t="s">
        <v>15</v>
      </c>
      <c r="B17" s="9"/>
      <c r="C17" s="9"/>
      <c r="D17" s="9"/>
      <c r="E17" s="9"/>
      <c r="F17" s="9"/>
      <c r="G17" s="9"/>
      <c r="H17" s="9"/>
      <c r="I17" s="43"/>
      <c r="J17" s="58"/>
    </row>
    <row r="18" spans="1:10" ht="15.95" customHeight="1">
      <c r="A18" s="45" t="s">
        <v>11</v>
      </c>
      <c r="B18" s="12">
        <v>317358</v>
      </c>
      <c r="C18" s="12">
        <v>0</v>
      </c>
      <c r="D18" s="12">
        <f>B18+C18</f>
        <v>317358</v>
      </c>
      <c r="E18" s="12">
        <v>0</v>
      </c>
      <c r="F18" s="12">
        <f>436409+D18</f>
        <v>753767</v>
      </c>
      <c r="G18" s="12">
        <v>0</v>
      </c>
      <c r="H18" s="12">
        <f>F18+G18</f>
        <v>753767</v>
      </c>
      <c r="I18" s="43"/>
      <c r="J18" s="58">
        <v>436409</v>
      </c>
    </row>
    <row r="19" spans="1:10" ht="15.95" customHeight="1">
      <c r="A19" s="42" t="s">
        <v>16</v>
      </c>
      <c r="B19" s="9"/>
      <c r="C19" s="9"/>
      <c r="D19" s="9"/>
      <c r="E19" s="9"/>
      <c r="F19" s="9"/>
      <c r="G19" s="9"/>
      <c r="H19" s="9"/>
      <c r="I19" s="43"/>
      <c r="J19" s="58"/>
    </row>
    <row r="20" spans="1:10" ht="15.95" customHeight="1">
      <c r="A20" s="44" t="s">
        <v>11</v>
      </c>
      <c r="B20" s="12">
        <v>0</v>
      </c>
      <c r="C20" s="12">
        <v>0</v>
      </c>
      <c r="D20" s="12">
        <f>B20+C20</f>
        <v>0</v>
      </c>
      <c r="E20" s="12">
        <v>0</v>
      </c>
      <c r="F20" s="12">
        <v>0</v>
      </c>
      <c r="G20" s="12">
        <v>0</v>
      </c>
      <c r="H20" s="12">
        <f>F20+G20</f>
        <v>0</v>
      </c>
      <c r="I20" s="43"/>
      <c r="J20" s="58">
        <v>0</v>
      </c>
    </row>
    <row r="21" spans="1:10" ht="15.95" customHeight="1">
      <c r="A21" s="46" t="s">
        <v>17</v>
      </c>
      <c r="B21" s="15">
        <f>SUM(B9:B20)</f>
        <v>44267025</v>
      </c>
      <c r="C21" s="15">
        <f>SUM(C9:C20)</f>
        <v>0</v>
      </c>
      <c r="D21" s="15">
        <f>B21+C21</f>
        <v>44267025</v>
      </c>
      <c r="E21" s="15">
        <f>SUM(E9:E20)</f>
        <v>0</v>
      </c>
      <c r="F21" s="15">
        <f>SUM(F10:F20)</f>
        <v>204436461</v>
      </c>
      <c r="G21" s="15">
        <f>SUM(G9:G20)</f>
        <v>0</v>
      </c>
      <c r="H21" s="15">
        <f>F21+G21</f>
        <v>204436461</v>
      </c>
      <c r="I21" s="47"/>
      <c r="J21" s="58">
        <v>160169436</v>
      </c>
    </row>
    <row r="22" spans="1:10" ht="58.5" customHeight="1">
      <c r="A22" s="48" t="s">
        <v>18</v>
      </c>
      <c r="B22" s="66" t="s">
        <v>94</v>
      </c>
      <c r="C22" s="67"/>
      <c r="D22" s="67"/>
      <c r="E22" s="67"/>
      <c r="F22" s="67"/>
      <c r="G22" s="67"/>
      <c r="H22" s="67"/>
      <c r="I22" s="68"/>
    </row>
    <row r="23" spans="1:10" ht="15.95" customHeight="1">
      <c r="A23" s="69" t="s">
        <v>22</v>
      </c>
      <c r="B23" s="69"/>
      <c r="C23" s="69"/>
      <c r="D23" s="69"/>
      <c r="E23" s="69"/>
      <c r="F23" s="69"/>
      <c r="G23" s="69"/>
      <c r="H23" s="69"/>
      <c r="I23" s="69"/>
    </row>
    <row r="24" spans="1:10" ht="18.75" customHeight="1">
      <c r="A24" s="70" t="s">
        <v>23</v>
      </c>
      <c r="B24" s="70"/>
      <c r="C24" s="70"/>
      <c r="D24" s="70"/>
      <c r="E24" s="70"/>
      <c r="F24" s="70"/>
      <c r="G24" s="70"/>
      <c r="H24" s="70"/>
      <c r="I24" s="70"/>
    </row>
    <row r="25" spans="1:10" ht="50.25" customHeight="1">
      <c r="A25" s="70" t="s">
        <v>24</v>
      </c>
      <c r="B25" s="70"/>
      <c r="C25" s="70"/>
      <c r="D25" s="70"/>
      <c r="E25" s="70"/>
      <c r="F25" s="70"/>
      <c r="G25" s="70"/>
      <c r="H25" s="70"/>
      <c r="I25" s="70"/>
    </row>
    <row r="26" spans="1:10" ht="15.95" customHeight="1">
      <c r="A26" s="49"/>
      <c r="B26" s="49"/>
      <c r="C26" s="49"/>
      <c r="D26" s="49"/>
      <c r="E26" s="49"/>
      <c r="F26" s="49"/>
      <c r="G26" s="49"/>
      <c r="H26" s="49"/>
      <c r="I26" s="49"/>
    </row>
    <row r="27" spans="1:10" ht="15.95" customHeight="1">
      <c r="A27" s="50" t="s">
        <v>19</v>
      </c>
      <c r="B27" s="51"/>
      <c r="D27" s="52" t="s">
        <v>20</v>
      </c>
      <c r="E27" s="53"/>
      <c r="G27" s="53" t="s">
        <v>95</v>
      </c>
      <c r="H27" s="50"/>
      <c r="I27" s="54"/>
    </row>
    <row r="28" spans="1:10" ht="15.95" customHeight="1">
      <c r="A28" s="54"/>
      <c r="B28" s="54"/>
      <c r="C28" s="54"/>
      <c r="D28" s="54"/>
      <c r="E28" s="54"/>
      <c r="F28" s="54"/>
      <c r="G28" s="54"/>
      <c r="H28" s="54"/>
      <c r="I28" s="54"/>
    </row>
    <row r="29" spans="1:10" ht="15.95" customHeight="1">
      <c r="A29" s="38"/>
    </row>
    <row r="30" spans="1:10" ht="15.95" customHeight="1">
      <c r="A30" s="38"/>
    </row>
    <row r="31" spans="1:10" ht="15.95" customHeight="1">
      <c r="A31" s="38"/>
    </row>
  </sheetData>
  <mergeCells count="12">
    <mergeCell ref="A3:I3"/>
    <mergeCell ref="A4:I4"/>
    <mergeCell ref="A5:I5"/>
    <mergeCell ref="A23:I23"/>
    <mergeCell ref="A25:I25"/>
    <mergeCell ref="A7:A8"/>
    <mergeCell ref="B7:D7"/>
    <mergeCell ref="E7:E8"/>
    <mergeCell ref="F7:H7"/>
    <mergeCell ref="I7:I8"/>
    <mergeCell ref="B22:I22"/>
    <mergeCell ref="A24:I24"/>
  </mergeCells>
  <phoneticPr fontId="5" type="noConversion"/>
  <printOptions horizontalCentered="1"/>
  <pageMargins left="0.35433070866141736" right="0.35433070866141736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Normal="85" workbookViewId="0">
      <pane ySplit="8" topLeftCell="A9" activePane="bottomLeft" state="frozen"/>
      <selection pane="bottomLeft" activeCell="J22" sqref="J22"/>
    </sheetView>
  </sheetViews>
  <sheetFormatPr defaultColWidth="23.85546875" defaultRowHeight="15.95" customHeight="1"/>
  <cols>
    <col min="1" max="1" width="23.85546875" style="6" customWidth="1"/>
    <col min="2" max="4" width="12.28515625" style="6" customWidth="1"/>
    <col min="5" max="5" width="10.7109375" style="6" customWidth="1"/>
    <col min="6" max="8" width="12.7109375" style="6" customWidth="1"/>
    <col min="9" max="9" width="12.42578125" style="6" customWidth="1"/>
    <col min="10" max="10" width="16.28515625" style="6" customWidth="1"/>
    <col min="11" max="255" width="10" style="6" customWidth="1"/>
    <col min="256" max="16384" width="23.85546875" style="6"/>
  </cols>
  <sheetData>
    <row r="1" spans="1:9" s="5" customFormat="1" ht="16.5">
      <c r="A1" s="1"/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/>
    </row>
    <row r="3" spans="1:9" s="39" customFormat="1" ht="25.5" customHeight="1">
      <c r="A3" s="71" t="s">
        <v>58</v>
      </c>
      <c r="B3" s="71"/>
      <c r="C3" s="71"/>
      <c r="D3" s="71"/>
      <c r="E3" s="71"/>
      <c r="F3" s="71"/>
      <c r="G3" s="71"/>
      <c r="H3" s="71"/>
      <c r="I3" s="71"/>
    </row>
    <row r="4" spans="1:9" s="39" customFormat="1" ht="18.75" customHeight="1">
      <c r="A4" s="72" t="s">
        <v>59</v>
      </c>
      <c r="B4" s="72"/>
      <c r="C4" s="72"/>
      <c r="D4" s="72"/>
      <c r="E4" s="72"/>
      <c r="F4" s="72"/>
      <c r="G4" s="72"/>
      <c r="H4" s="72"/>
      <c r="I4" s="72"/>
    </row>
    <row r="5" spans="1:9" s="39" customFormat="1" ht="18.75" customHeight="1">
      <c r="A5" s="73" t="s">
        <v>92</v>
      </c>
      <c r="B5" s="73"/>
      <c r="C5" s="73"/>
      <c r="D5" s="73"/>
      <c r="E5" s="73"/>
      <c r="F5" s="73"/>
      <c r="G5" s="73"/>
      <c r="H5" s="73"/>
      <c r="I5" s="73"/>
    </row>
    <row r="6" spans="1:9" s="39" customFormat="1" ht="18" customHeight="1">
      <c r="C6" s="40"/>
      <c r="D6" s="40"/>
      <c r="I6" s="40" t="s">
        <v>60</v>
      </c>
    </row>
    <row r="7" spans="1:9" ht="25.5" customHeight="1">
      <c r="A7" s="74" t="s">
        <v>61</v>
      </c>
      <c r="B7" s="76" t="s">
        <v>2</v>
      </c>
      <c r="C7" s="77"/>
      <c r="D7" s="78"/>
      <c r="E7" s="79" t="s">
        <v>62</v>
      </c>
      <c r="F7" s="81" t="s">
        <v>63</v>
      </c>
      <c r="G7" s="81"/>
      <c r="H7" s="81"/>
      <c r="I7" s="82" t="s">
        <v>64</v>
      </c>
    </row>
    <row r="8" spans="1:9" ht="20.25" customHeight="1">
      <c r="A8" s="75"/>
      <c r="B8" s="41" t="s">
        <v>65</v>
      </c>
      <c r="C8" s="41" t="s">
        <v>66</v>
      </c>
      <c r="D8" s="41" t="s">
        <v>67</v>
      </c>
      <c r="E8" s="80"/>
      <c r="F8" s="41" t="s">
        <v>65</v>
      </c>
      <c r="G8" s="41" t="s">
        <v>66</v>
      </c>
      <c r="H8" s="41" t="s">
        <v>67</v>
      </c>
      <c r="I8" s="83"/>
    </row>
    <row r="9" spans="1:9" ht="15.95" customHeight="1">
      <c r="A9" s="42" t="s">
        <v>68</v>
      </c>
      <c r="B9" s="9"/>
      <c r="C9" s="9"/>
      <c r="D9" s="9"/>
      <c r="E9" s="9"/>
      <c r="F9" s="9"/>
      <c r="G9" s="9"/>
      <c r="H9" s="9"/>
      <c r="I9" s="43"/>
    </row>
    <row r="10" spans="1:9" ht="15.95" customHeight="1">
      <c r="A10" s="44" t="s">
        <v>69</v>
      </c>
      <c r="B10" s="12">
        <v>56605</v>
      </c>
      <c r="C10" s="12">
        <v>0</v>
      </c>
      <c r="D10" s="12">
        <f>B10+C10</f>
        <v>56605</v>
      </c>
      <c r="E10" s="25">
        <v>0</v>
      </c>
      <c r="F10" s="12">
        <f>169815+B10</f>
        <v>226420</v>
      </c>
      <c r="G10" s="12">
        <v>0</v>
      </c>
      <c r="H10" s="12">
        <f>F10+G10</f>
        <v>226420</v>
      </c>
      <c r="I10" s="43"/>
    </row>
    <row r="11" spans="1:9" ht="15.95" customHeight="1">
      <c r="A11" s="42" t="s">
        <v>70</v>
      </c>
      <c r="B11" s="9"/>
      <c r="C11" s="9"/>
      <c r="D11" s="9"/>
      <c r="E11" s="12"/>
      <c r="F11" s="9"/>
      <c r="G11" s="9"/>
      <c r="H11" s="9"/>
      <c r="I11" s="43"/>
    </row>
    <row r="12" spans="1:9" ht="15.95" customHeight="1">
      <c r="A12" s="44" t="s">
        <v>69</v>
      </c>
      <c r="B12" s="12">
        <f>8991438-213803</f>
        <v>8777635</v>
      </c>
      <c r="C12" s="12">
        <v>0</v>
      </c>
      <c r="D12" s="12">
        <f>B12+C12</f>
        <v>8777635</v>
      </c>
      <c r="E12" s="25">
        <v>0</v>
      </c>
      <c r="F12" s="12">
        <f>26898289+B12</f>
        <v>35675924</v>
      </c>
      <c r="G12" s="12">
        <v>0</v>
      </c>
      <c r="H12" s="12">
        <f>F12+G12</f>
        <v>35675924</v>
      </c>
      <c r="I12" s="43"/>
    </row>
    <row r="13" spans="1:9" ht="15.95" customHeight="1">
      <c r="A13" s="42" t="s">
        <v>71</v>
      </c>
      <c r="B13" s="9"/>
      <c r="C13" s="9"/>
      <c r="D13" s="9"/>
      <c r="E13" s="9"/>
      <c r="F13" s="9"/>
      <c r="G13" s="9"/>
      <c r="H13" s="9"/>
      <c r="I13" s="43"/>
    </row>
    <row r="14" spans="1:9" ht="15.95" customHeight="1">
      <c r="A14" s="44" t="s">
        <v>69</v>
      </c>
      <c r="B14" s="12">
        <f>32315749-1795115</f>
        <v>30520634</v>
      </c>
      <c r="C14" s="12">
        <v>0</v>
      </c>
      <c r="D14" s="12">
        <f>B14+C14</f>
        <v>30520634</v>
      </c>
      <c r="E14" s="25">
        <v>0</v>
      </c>
      <c r="F14" s="12">
        <f>85744766+B14</f>
        <v>116265400</v>
      </c>
      <c r="G14" s="12">
        <v>0</v>
      </c>
      <c r="H14" s="12">
        <f>F14+G14</f>
        <v>116265400</v>
      </c>
      <c r="I14" s="43"/>
    </row>
    <row r="15" spans="1:9" ht="15.95" customHeight="1">
      <c r="A15" s="42" t="s">
        <v>72</v>
      </c>
      <c r="B15" s="9"/>
      <c r="C15" s="9"/>
      <c r="D15" s="9"/>
      <c r="E15" s="9"/>
      <c r="F15" s="9"/>
      <c r="G15" s="9"/>
      <c r="H15" s="9"/>
      <c r="I15" s="43"/>
    </row>
    <row r="16" spans="1:9" ht="15.95" customHeight="1">
      <c r="A16" s="44" t="s">
        <v>69</v>
      </c>
      <c r="B16" s="12">
        <f>1995486+334465</f>
        <v>2329951</v>
      </c>
      <c r="C16" s="12">
        <v>0</v>
      </c>
      <c r="D16" s="12">
        <f>B16+C16</f>
        <v>2329951</v>
      </c>
      <c r="E16" s="12">
        <v>0</v>
      </c>
      <c r="F16" s="12">
        <f>5235332+B16</f>
        <v>7565283</v>
      </c>
      <c r="G16" s="12">
        <v>0</v>
      </c>
      <c r="H16" s="12">
        <f>F16+G16</f>
        <v>7565283</v>
      </c>
      <c r="I16" s="43"/>
    </row>
    <row r="17" spans="1:10" ht="15.95" customHeight="1">
      <c r="A17" s="42" t="s">
        <v>73</v>
      </c>
      <c r="B17" s="9"/>
      <c r="C17" s="9"/>
      <c r="D17" s="9"/>
      <c r="E17" s="9"/>
      <c r="F17" s="9"/>
      <c r="G17" s="9"/>
      <c r="H17" s="9"/>
      <c r="I17" s="43"/>
    </row>
    <row r="18" spans="1:10" ht="15.95" customHeight="1">
      <c r="A18" s="45" t="s">
        <v>69</v>
      </c>
      <c r="B18" s="12">
        <f>24300+145750</f>
        <v>170050</v>
      </c>
      <c r="C18" s="12">
        <v>0</v>
      </c>
      <c r="D18" s="12">
        <f>B18+C18</f>
        <v>170050</v>
      </c>
      <c r="E18" s="12">
        <v>0</v>
      </c>
      <c r="F18" s="12">
        <f>266359+B18</f>
        <v>436409</v>
      </c>
      <c r="G18" s="12">
        <v>0</v>
      </c>
      <c r="H18" s="12">
        <f>F18+G18</f>
        <v>436409</v>
      </c>
      <c r="I18" s="43"/>
    </row>
    <row r="19" spans="1:10" ht="15.95" customHeight="1">
      <c r="A19" s="42" t="s">
        <v>74</v>
      </c>
      <c r="B19" s="9"/>
      <c r="C19" s="9"/>
      <c r="D19" s="9"/>
      <c r="E19" s="9"/>
      <c r="F19" s="9"/>
      <c r="G19" s="9"/>
      <c r="H19" s="9"/>
      <c r="I19" s="43"/>
    </row>
    <row r="20" spans="1:10" ht="15.95" customHeight="1">
      <c r="A20" s="44" t="s">
        <v>69</v>
      </c>
      <c r="B20" s="12">
        <v>0</v>
      </c>
      <c r="C20" s="12">
        <v>0</v>
      </c>
      <c r="D20" s="12">
        <f>B20+C20</f>
        <v>0</v>
      </c>
      <c r="E20" s="12">
        <v>0</v>
      </c>
      <c r="F20" s="12">
        <v>0</v>
      </c>
      <c r="G20" s="12">
        <v>0</v>
      </c>
      <c r="H20" s="12">
        <f>F20+G20</f>
        <v>0</v>
      </c>
      <c r="I20" s="43"/>
    </row>
    <row r="21" spans="1:10" ht="15.95" customHeight="1">
      <c r="A21" s="46" t="s">
        <v>75</v>
      </c>
      <c r="B21" s="15">
        <f>SUM(B9:B20)</f>
        <v>41854875</v>
      </c>
      <c r="C21" s="15">
        <f>SUM(C9:C20)</f>
        <v>0</v>
      </c>
      <c r="D21" s="15">
        <f>B21+C21</f>
        <v>41854875</v>
      </c>
      <c r="E21" s="15">
        <f>SUM(E9:E20)</f>
        <v>0</v>
      </c>
      <c r="F21" s="15">
        <f>SUM(F9:F20)</f>
        <v>160169436</v>
      </c>
      <c r="G21" s="15">
        <f>SUM(G9:G20)</f>
        <v>0</v>
      </c>
      <c r="H21" s="15">
        <f>F21+G21</f>
        <v>160169436</v>
      </c>
      <c r="I21" s="47"/>
      <c r="J21" s="61">
        <f>SUM(F10:F18)</f>
        <v>160169436</v>
      </c>
    </row>
    <row r="22" spans="1:10" ht="58.5" customHeight="1">
      <c r="A22" s="48" t="s">
        <v>76</v>
      </c>
      <c r="B22" s="66" t="s">
        <v>91</v>
      </c>
      <c r="C22" s="67"/>
      <c r="D22" s="67"/>
      <c r="E22" s="67"/>
      <c r="F22" s="67"/>
      <c r="G22" s="67"/>
      <c r="H22" s="67"/>
      <c r="I22" s="68"/>
    </row>
    <row r="23" spans="1:10" ht="15.95" customHeight="1">
      <c r="A23" s="69" t="s">
        <v>78</v>
      </c>
      <c r="B23" s="69"/>
      <c r="C23" s="69"/>
      <c r="D23" s="69"/>
      <c r="E23" s="69"/>
      <c r="F23" s="69"/>
      <c r="G23" s="69"/>
      <c r="H23" s="69"/>
      <c r="I23" s="69"/>
    </row>
    <row r="24" spans="1:10" ht="18.75" customHeight="1">
      <c r="A24" s="70" t="s">
        <v>79</v>
      </c>
      <c r="B24" s="70"/>
      <c r="C24" s="70"/>
      <c r="D24" s="70"/>
      <c r="E24" s="70"/>
      <c r="F24" s="70"/>
      <c r="G24" s="70"/>
      <c r="H24" s="70"/>
      <c r="I24" s="70"/>
    </row>
    <row r="25" spans="1:10" ht="50.25" customHeight="1">
      <c r="A25" s="70" t="s">
        <v>80</v>
      </c>
      <c r="B25" s="70"/>
      <c r="C25" s="70"/>
      <c r="D25" s="70"/>
      <c r="E25" s="70"/>
      <c r="F25" s="70"/>
      <c r="G25" s="70"/>
      <c r="H25" s="70"/>
      <c r="I25" s="70"/>
    </row>
    <row r="26" spans="1:10" ht="15.95" customHeight="1">
      <c r="A26" s="49"/>
      <c r="B26" s="49"/>
      <c r="C26" s="49"/>
      <c r="D26" s="49"/>
      <c r="E26" s="49"/>
      <c r="F26" s="49"/>
      <c r="G26" s="49"/>
      <c r="H26" s="49"/>
      <c r="I26" s="49"/>
    </row>
    <row r="27" spans="1:10" ht="15.95" customHeight="1">
      <c r="A27" s="50" t="s">
        <v>81</v>
      </c>
      <c r="B27" s="51"/>
      <c r="D27" s="52" t="s">
        <v>82</v>
      </c>
      <c r="E27" s="53"/>
      <c r="G27" s="53" t="s">
        <v>93</v>
      </c>
      <c r="H27" s="50"/>
      <c r="I27" s="54"/>
    </row>
    <row r="28" spans="1:10" ht="15.95" customHeight="1">
      <c r="A28" s="54"/>
      <c r="B28" s="54"/>
      <c r="C28" s="54"/>
      <c r="D28" s="54"/>
      <c r="E28" s="54"/>
      <c r="F28" s="54"/>
      <c r="G28" s="54"/>
      <c r="H28" s="54"/>
      <c r="I28" s="54"/>
    </row>
    <row r="29" spans="1:10" ht="15.95" customHeight="1">
      <c r="A29" s="38"/>
    </row>
    <row r="30" spans="1:10" ht="15.95" customHeight="1">
      <c r="A30" s="38"/>
    </row>
    <row r="31" spans="1:10" ht="15.95" customHeight="1">
      <c r="A31" s="38"/>
    </row>
  </sheetData>
  <mergeCells count="12">
    <mergeCell ref="A3:I3"/>
    <mergeCell ref="A4:I4"/>
    <mergeCell ref="A5:I5"/>
    <mergeCell ref="A23:I23"/>
    <mergeCell ref="A25:I25"/>
    <mergeCell ref="A7:A8"/>
    <mergeCell ref="B7:D7"/>
    <mergeCell ref="E7:E8"/>
    <mergeCell ref="F7:H7"/>
    <mergeCell ref="I7:I8"/>
    <mergeCell ref="B22:I22"/>
    <mergeCell ref="A24:I24"/>
  </mergeCells>
  <phoneticPr fontId="5" type="noConversion"/>
  <printOptions horizontalCentered="1"/>
  <pageMargins left="0.35433070866141736" right="0.35433070866141736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Normal="85" workbookViewId="0">
      <pane ySplit="8" topLeftCell="A9" activePane="bottomLeft" state="frozen"/>
      <selection pane="bottomLeft" activeCell="B16" sqref="B16"/>
    </sheetView>
  </sheetViews>
  <sheetFormatPr defaultColWidth="23.85546875" defaultRowHeight="15.95" customHeight="1"/>
  <cols>
    <col min="1" max="1" width="23.85546875" style="6" customWidth="1"/>
    <col min="2" max="4" width="12.28515625" style="6" customWidth="1"/>
    <col min="5" max="5" width="10.7109375" style="6" customWidth="1"/>
    <col min="6" max="8" width="12.7109375" style="6" customWidth="1"/>
    <col min="9" max="9" width="12.42578125" style="6" customWidth="1"/>
    <col min="10" max="255" width="10" style="6" customWidth="1"/>
    <col min="256" max="16384" width="23.85546875" style="6"/>
  </cols>
  <sheetData>
    <row r="1" spans="1:9" s="5" customFormat="1" ht="16.5">
      <c r="A1" s="1"/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/>
    </row>
    <row r="3" spans="1:9" s="39" customFormat="1" ht="25.5" customHeight="1">
      <c r="A3" s="71" t="s">
        <v>84</v>
      </c>
      <c r="B3" s="71"/>
      <c r="C3" s="71"/>
      <c r="D3" s="71"/>
      <c r="E3" s="71"/>
      <c r="F3" s="71"/>
      <c r="G3" s="71"/>
      <c r="H3" s="71"/>
      <c r="I3" s="71"/>
    </row>
    <row r="4" spans="1:9" s="39" customFormat="1" ht="18.75" customHeight="1">
      <c r="A4" s="72" t="s">
        <v>85</v>
      </c>
      <c r="B4" s="72"/>
      <c r="C4" s="72"/>
      <c r="D4" s="72"/>
      <c r="E4" s="72"/>
      <c r="F4" s="72"/>
      <c r="G4" s="72"/>
      <c r="H4" s="72"/>
      <c r="I4" s="72"/>
    </row>
    <row r="5" spans="1:9" s="39" customFormat="1" ht="18.75" customHeight="1">
      <c r="A5" s="73" t="s">
        <v>87</v>
      </c>
      <c r="B5" s="73"/>
      <c r="C5" s="73"/>
      <c r="D5" s="73"/>
      <c r="E5" s="73"/>
      <c r="F5" s="73"/>
      <c r="G5" s="73"/>
      <c r="H5" s="73"/>
      <c r="I5" s="73"/>
    </row>
    <row r="6" spans="1:9" s="39" customFormat="1" ht="18" customHeight="1">
      <c r="C6" s="40"/>
      <c r="D6" s="40"/>
      <c r="I6" s="40" t="s">
        <v>86</v>
      </c>
    </row>
    <row r="7" spans="1:9" ht="25.5" customHeight="1">
      <c r="A7" s="74" t="s">
        <v>1</v>
      </c>
      <c r="B7" s="76" t="s">
        <v>2</v>
      </c>
      <c r="C7" s="77"/>
      <c r="D7" s="78"/>
      <c r="E7" s="79" t="s">
        <v>4</v>
      </c>
      <c r="F7" s="81" t="s">
        <v>5</v>
      </c>
      <c r="G7" s="81"/>
      <c r="H7" s="81"/>
      <c r="I7" s="82" t="s">
        <v>6</v>
      </c>
    </row>
    <row r="8" spans="1:9" ht="20.25" customHeight="1">
      <c r="A8" s="75"/>
      <c r="B8" s="41" t="s">
        <v>7</v>
      </c>
      <c r="C8" s="41" t="s">
        <v>8</v>
      </c>
      <c r="D8" s="41" t="s">
        <v>9</v>
      </c>
      <c r="E8" s="80"/>
      <c r="F8" s="41" t="s">
        <v>7</v>
      </c>
      <c r="G8" s="41" t="s">
        <v>8</v>
      </c>
      <c r="H8" s="41" t="s">
        <v>9</v>
      </c>
      <c r="I8" s="83"/>
    </row>
    <row r="9" spans="1:9" ht="15.95" customHeight="1">
      <c r="A9" s="42" t="s">
        <v>10</v>
      </c>
      <c r="B9" s="9"/>
      <c r="C9" s="9"/>
      <c r="D9" s="9"/>
      <c r="E9" s="9"/>
      <c r="F9" s="9"/>
      <c r="G9" s="9"/>
      <c r="H9" s="9"/>
      <c r="I9" s="43"/>
    </row>
    <row r="10" spans="1:9" ht="15.95" customHeight="1">
      <c r="A10" s="44" t="s">
        <v>11</v>
      </c>
      <c r="B10" s="12">
        <v>56605</v>
      </c>
      <c r="C10" s="12">
        <v>0</v>
      </c>
      <c r="D10" s="12">
        <f>B10+C10</f>
        <v>56605</v>
      </c>
      <c r="E10" s="25">
        <v>0</v>
      </c>
      <c r="F10" s="12">
        <f>113210+B10</f>
        <v>169815</v>
      </c>
      <c r="G10" s="12">
        <v>0</v>
      </c>
      <c r="H10" s="12">
        <f>F10+G10</f>
        <v>169815</v>
      </c>
      <c r="I10" s="43"/>
    </row>
    <row r="11" spans="1:9" ht="15.95" customHeight="1">
      <c r="A11" s="42" t="s">
        <v>12</v>
      </c>
      <c r="B11" s="9"/>
      <c r="C11" s="9"/>
      <c r="D11" s="9"/>
      <c r="E11" s="12"/>
      <c r="F11" s="9"/>
      <c r="G11" s="9"/>
      <c r="H11" s="9"/>
      <c r="I11" s="43"/>
    </row>
    <row r="12" spans="1:9" ht="15.95" customHeight="1">
      <c r="A12" s="44" t="s">
        <v>11</v>
      </c>
      <c r="B12" s="12">
        <v>9093312</v>
      </c>
      <c r="C12" s="12">
        <v>0</v>
      </c>
      <c r="D12" s="12">
        <f>B12+C12</f>
        <v>9093312</v>
      </c>
      <c r="E12" s="25">
        <v>0</v>
      </c>
      <c r="F12" s="12">
        <f>17804977+B12</f>
        <v>26898289</v>
      </c>
      <c r="G12" s="12">
        <v>0</v>
      </c>
      <c r="H12" s="12">
        <f>F12+G12</f>
        <v>26898289</v>
      </c>
      <c r="I12" s="43"/>
    </row>
    <row r="13" spans="1:9" ht="15.95" customHeight="1">
      <c r="A13" s="42" t="s">
        <v>13</v>
      </c>
      <c r="B13" s="9"/>
      <c r="C13" s="9"/>
      <c r="D13" s="9"/>
      <c r="E13" s="9"/>
      <c r="F13" s="9"/>
      <c r="G13" s="9"/>
      <c r="H13" s="9"/>
      <c r="I13" s="43"/>
    </row>
    <row r="14" spans="1:9" ht="15.95" customHeight="1">
      <c r="A14" s="44" t="s">
        <v>11</v>
      </c>
      <c r="B14" s="12">
        <f>36661687-1635515</f>
        <v>35026172</v>
      </c>
      <c r="C14" s="12">
        <v>0</v>
      </c>
      <c r="D14" s="12">
        <f>B14+C14</f>
        <v>35026172</v>
      </c>
      <c r="E14" s="25">
        <v>0</v>
      </c>
      <c r="F14" s="12">
        <f>50718594+B14</f>
        <v>85744766</v>
      </c>
      <c r="G14" s="12">
        <v>0</v>
      </c>
      <c r="H14" s="12">
        <f>F14+G14</f>
        <v>85744766</v>
      </c>
      <c r="I14" s="43"/>
    </row>
    <row r="15" spans="1:9" ht="15.95" customHeight="1">
      <c r="A15" s="42" t="s">
        <v>14</v>
      </c>
      <c r="B15" s="9"/>
      <c r="C15" s="9"/>
      <c r="D15" s="9"/>
      <c r="E15" s="9"/>
      <c r="F15" s="9"/>
      <c r="G15" s="9"/>
      <c r="H15" s="9"/>
      <c r="I15" s="43"/>
    </row>
    <row r="16" spans="1:9" ht="15.95" customHeight="1">
      <c r="A16" s="44" t="s">
        <v>11</v>
      </c>
      <c r="B16" s="12">
        <v>1688566</v>
      </c>
      <c r="C16" s="12">
        <v>0</v>
      </c>
      <c r="D16" s="12">
        <f>B16+C16</f>
        <v>1688566</v>
      </c>
      <c r="E16" s="12">
        <v>0</v>
      </c>
      <c r="F16" s="12">
        <f>3546766+B16</f>
        <v>5235332</v>
      </c>
      <c r="G16" s="12">
        <v>0</v>
      </c>
      <c r="H16" s="12">
        <f>F16+G16</f>
        <v>5235332</v>
      </c>
      <c r="I16" s="43"/>
    </row>
    <row r="17" spans="1:9" ht="15.95" customHeight="1">
      <c r="A17" s="42" t="s">
        <v>15</v>
      </c>
      <c r="B17" s="9"/>
      <c r="C17" s="9"/>
      <c r="D17" s="9"/>
      <c r="E17" s="9"/>
      <c r="F17" s="9"/>
      <c r="G17" s="9"/>
      <c r="H17" s="9"/>
      <c r="I17" s="43"/>
    </row>
    <row r="18" spans="1:9" ht="15.95" customHeight="1">
      <c r="A18" s="45" t="s">
        <v>11</v>
      </c>
      <c r="B18" s="12">
        <v>147117</v>
      </c>
      <c r="C18" s="12">
        <v>0</v>
      </c>
      <c r="D18" s="12">
        <f>B18+C18</f>
        <v>147117</v>
      </c>
      <c r="E18" s="12">
        <v>0</v>
      </c>
      <c r="F18" s="12">
        <f>119242+B18</f>
        <v>266359</v>
      </c>
      <c r="G18" s="12">
        <v>0</v>
      </c>
      <c r="H18" s="12">
        <f>F18+G18</f>
        <v>266359</v>
      </c>
      <c r="I18" s="43"/>
    </row>
    <row r="19" spans="1:9" ht="15.95" customHeight="1">
      <c r="A19" s="42" t="s">
        <v>16</v>
      </c>
      <c r="B19" s="9"/>
      <c r="C19" s="9"/>
      <c r="D19" s="9"/>
      <c r="E19" s="9"/>
      <c r="F19" s="9"/>
      <c r="G19" s="9"/>
      <c r="H19" s="9"/>
      <c r="I19" s="43"/>
    </row>
    <row r="20" spans="1:9" ht="15.95" customHeight="1">
      <c r="A20" s="44" t="s">
        <v>11</v>
      </c>
      <c r="B20" s="12">
        <v>0</v>
      </c>
      <c r="C20" s="12">
        <v>0</v>
      </c>
      <c r="D20" s="12">
        <f>B20+C20</f>
        <v>0</v>
      </c>
      <c r="E20" s="12">
        <v>0</v>
      </c>
      <c r="F20" s="12">
        <v>0</v>
      </c>
      <c r="G20" s="12">
        <v>0</v>
      </c>
      <c r="H20" s="12">
        <f>F20+G20</f>
        <v>0</v>
      </c>
      <c r="I20" s="43"/>
    </row>
    <row r="21" spans="1:9" ht="15.95" customHeight="1">
      <c r="A21" s="46" t="s">
        <v>17</v>
      </c>
      <c r="B21" s="15">
        <f>SUM(B9:B20)</f>
        <v>46011772</v>
      </c>
      <c r="C21" s="15">
        <f>SUM(C9:C20)</f>
        <v>0</v>
      </c>
      <c r="D21" s="15">
        <f>B21+C21</f>
        <v>46011772</v>
      </c>
      <c r="E21" s="15">
        <f>SUM(E9:E20)</f>
        <v>0</v>
      </c>
      <c r="F21" s="15">
        <f>SUM(F9:F20)</f>
        <v>118314561</v>
      </c>
      <c r="G21" s="15">
        <f>SUM(G9:G20)</f>
        <v>0</v>
      </c>
      <c r="H21" s="15">
        <f>F21+G21</f>
        <v>118314561</v>
      </c>
      <c r="I21" s="47"/>
    </row>
    <row r="22" spans="1:9" ht="58.5" customHeight="1">
      <c r="A22" s="48" t="s">
        <v>18</v>
      </c>
      <c r="B22" s="84" t="s">
        <v>89</v>
      </c>
      <c r="C22" s="85"/>
      <c r="D22" s="85"/>
      <c r="E22" s="85"/>
      <c r="F22" s="85"/>
      <c r="G22" s="85"/>
      <c r="H22" s="85"/>
      <c r="I22" s="86"/>
    </row>
    <row r="23" spans="1:9" ht="15.95" customHeight="1">
      <c r="A23" s="69" t="s">
        <v>22</v>
      </c>
      <c r="B23" s="69"/>
      <c r="C23" s="69"/>
      <c r="D23" s="69"/>
      <c r="E23" s="69"/>
      <c r="F23" s="69"/>
      <c r="G23" s="69"/>
      <c r="H23" s="69"/>
      <c r="I23" s="69"/>
    </row>
    <row r="24" spans="1:9" ht="18.75" customHeight="1">
      <c r="A24" s="70" t="s">
        <v>23</v>
      </c>
      <c r="B24" s="70"/>
      <c r="C24" s="70"/>
      <c r="D24" s="70"/>
      <c r="E24" s="70"/>
      <c r="F24" s="70"/>
      <c r="G24" s="70"/>
      <c r="H24" s="70"/>
      <c r="I24" s="70"/>
    </row>
    <row r="25" spans="1:9" ht="50.25" customHeight="1">
      <c r="A25" s="70" t="s">
        <v>24</v>
      </c>
      <c r="B25" s="70"/>
      <c r="C25" s="70"/>
      <c r="D25" s="70"/>
      <c r="E25" s="70"/>
      <c r="F25" s="70"/>
      <c r="G25" s="70"/>
      <c r="H25" s="70"/>
      <c r="I25" s="70"/>
    </row>
    <row r="26" spans="1:9" ht="15.95" customHeight="1">
      <c r="A26" s="49"/>
      <c r="B26" s="49"/>
      <c r="C26" s="49"/>
      <c r="D26" s="49"/>
      <c r="E26" s="49"/>
      <c r="F26" s="49"/>
      <c r="G26" s="49"/>
      <c r="H26" s="49"/>
      <c r="I26" s="49"/>
    </row>
    <row r="27" spans="1:9" ht="15.95" customHeight="1">
      <c r="A27" s="50" t="s">
        <v>19</v>
      </c>
      <c r="B27" s="51"/>
      <c r="D27" s="52" t="s">
        <v>20</v>
      </c>
      <c r="E27" s="53"/>
      <c r="G27" s="53" t="s">
        <v>21</v>
      </c>
      <c r="H27" s="50"/>
      <c r="I27" s="54"/>
    </row>
    <row r="28" spans="1:9" ht="15.95" customHeight="1">
      <c r="A28" s="54"/>
      <c r="B28" s="54"/>
      <c r="C28" s="54"/>
      <c r="D28" s="54"/>
      <c r="E28" s="54"/>
      <c r="F28" s="54"/>
      <c r="G28" s="54"/>
      <c r="H28" s="54"/>
      <c r="I28" s="54"/>
    </row>
    <row r="29" spans="1:9" ht="15.95" customHeight="1">
      <c r="A29" s="38"/>
    </row>
    <row r="30" spans="1:9" ht="15.95" customHeight="1">
      <c r="A30" s="38"/>
    </row>
    <row r="31" spans="1:9" ht="15.95" customHeight="1">
      <c r="A31" s="38"/>
    </row>
  </sheetData>
  <mergeCells count="12">
    <mergeCell ref="A3:I3"/>
    <mergeCell ref="A4:I4"/>
    <mergeCell ref="A5:I5"/>
    <mergeCell ref="A23:I23"/>
    <mergeCell ref="A25:I25"/>
    <mergeCell ref="A7:A8"/>
    <mergeCell ref="B7:D7"/>
    <mergeCell ref="E7:E8"/>
    <mergeCell ref="F7:H7"/>
    <mergeCell ref="I7:I8"/>
    <mergeCell ref="B22:I22"/>
    <mergeCell ref="A24:I24"/>
  </mergeCells>
  <phoneticPr fontId="5" type="noConversion"/>
  <printOptions horizontalCentered="1"/>
  <pageMargins left="0.35433070866141736" right="0.35433070866141736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Normal="85" workbookViewId="0">
      <pane ySplit="8" topLeftCell="A11" activePane="bottomLeft" state="frozen"/>
      <selection pane="bottomLeft" activeCell="I26" sqref="I26"/>
    </sheetView>
  </sheetViews>
  <sheetFormatPr defaultColWidth="23.85546875" defaultRowHeight="15.95" customHeight="1"/>
  <cols>
    <col min="1" max="1" width="23.85546875" style="6" customWidth="1"/>
    <col min="2" max="4" width="12.28515625" style="6" customWidth="1"/>
    <col min="5" max="5" width="10.7109375" style="6" customWidth="1"/>
    <col min="6" max="8" width="12.7109375" style="6" customWidth="1"/>
    <col min="9" max="9" width="12.42578125" style="6" customWidth="1"/>
    <col min="10" max="255" width="10" style="6" customWidth="1"/>
    <col min="256" max="16384" width="23.85546875" style="6"/>
  </cols>
  <sheetData>
    <row r="1" spans="1:9" s="5" customFormat="1" ht="16.5">
      <c r="A1" s="1"/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/>
    </row>
    <row r="3" spans="1:9" s="39" customFormat="1" ht="25.5" customHeight="1">
      <c r="A3" s="71" t="s">
        <v>58</v>
      </c>
      <c r="B3" s="71"/>
      <c r="C3" s="71"/>
      <c r="D3" s="71"/>
      <c r="E3" s="71"/>
      <c r="F3" s="71"/>
      <c r="G3" s="71"/>
      <c r="H3" s="71"/>
      <c r="I3" s="71"/>
    </row>
    <row r="4" spans="1:9" s="39" customFormat="1" ht="18.75" customHeight="1">
      <c r="A4" s="72" t="s">
        <v>59</v>
      </c>
      <c r="B4" s="72"/>
      <c r="C4" s="72"/>
      <c r="D4" s="72"/>
      <c r="E4" s="72"/>
      <c r="F4" s="72"/>
      <c r="G4" s="72"/>
      <c r="H4" s="72"/>
      <c r="I4" s="72"/>
    </row>
    <row r="5" spans="1:9" s="39" customFormat="1" ht="18.75" customHeight="1">
      <c r="A5" s="73" t="s">
        <v>83</v>
      </c>
      <c r="B5" s="73"/>
      <c r="C5" s="73"/>
      <c r="D5" s="73"/>
      <c r="E5" s="73"/>
      <c r="F5" s="73"/>
      <c r="G5" s="73"/>
      <c r="H5" s="73"/>
      <c r="I5" s="73"/>
    </row>
    <row r="6" spans="1:9" s="39" customFormat="1" ht="18" customHeight="1">
      <c r="C6" s="40"/>
      <c r="D6" s="40"/>
      <c r="I6" s="40" t="s">
        <v>60</v>
      </c>
    </row>
    <row r="7" spans="1:9" ht="25.5" customHeight="1">
      <c r="A7" s="74" t="s">
        <v>61</v>
      </c>
      <c r="B7" s="76" t="s">
        <v>2</v>
      </c>
      <c r="C7" s="77"/>
      <c r="D7" s="78"/>
      <c r="E7" s="79" t="s">
        <v>62</v>
      </c>
      <c r="F7" s="81" t="s">
        <v>63</v>
      </c>
      <c r="G7" s="81"/>
      <c r="H7" s="81"/>
      <c r="I7" s="82" t="s">
        <v>64</v>
      </c>
    </row>
    <row r="8" spans="1:9" ht="20.25" customHeight="1">
      <c r="A8" s="75"/>
      <c r="B8" s="41" t="s">
        <v>65</v>
      </c>
      <c r="C8" s="41" t="s">
        <v>66</v>
      </c>
      <c r="D8" s="41" t="s">
        <v>67</v>
      </c>
      <c r="E8" s="80"/>
      <c r="F8" s="41" t="s">
        <v>65</v>
      </c>
      <c r="G8" s="41" t="s">
        <v>66</v>
      </c>
      <c r="H8" s="41" t="s">
        <v>67</v>
      </c>
      <c r="I8" s="83"/>
    </row>
    <row r="9" spans="1:9" ht="15.95" customHeight="1">
      <c r="A9" s="42" t="s">
        <v>68</v>
      </c>
      <c r="B9" s="9"/>
      <c r="C9" s="9"/>
      <c r="D9" s="9"/>
      <c r="E9" s="9"/>
      <c r="F9" s="9"/>
      <c r="G9" s="9"/>
      <c r="H9" s="9"/>
      <c r="I9" s="43"/>
    </row>
    <row r="10" spans="1:9" ht="15.95" customHeight="1">
      <c r="A10" s="44" t="s">
        <v>69</v>
      </c>
      <c r="B10" s="12">
        <v>56605</v>
      </c>
      <c r="C10" s="12">
        <v>0</v>
      </c>
      <c r="D10" s="12">
        <f>B10+C10</f>
        <v>56605</v>
      </c>
      <c r="E10" s="25">
        <v>0</v>
      </c>
      <c r="F10" s="12">
        <f>56605+56605</f>
        <v>113210</v>
      </c>
      <c r="G10" s="12">
        <v>0</v>
      </c>
      <c r="H10" s="12">
        <f>F10+G10</f>
        <v>113210</v>
      </c>
      <c r="I10" s="43"/>
    </row>
    <row r="11" spans="1:9" ht="15.95" customHeight="1">
      <c r="A11" s="42" t="s">
        <v>70</v>
      </c>
      <c r="B11" s="9"/>
      <c r="C11" s="9"/>
      <c r="D11" s="9"/>
      <c r="E11" s="12"/>
      <c r="F11" s="9"/>
      <c r="G11" s="9"/>
      <c r="H11" s="9"/>
      <c r="I11" s="43"/>
    </row>
    <row r="12" spans="1:9" ht="15.95" customHeight="1">
      <c r="A12" s="44" t="s">
        <v>69</v>
      </c>
      <c r="B12" s="12">
        <v>8992346</v>
      </c>
      <c r="C12" s="12">
        <v>0</v>
      </c>
      <c r="D12" s="12">
        <f>B12+C12</f>
        <v>8992346</v>
      </c>
      <c r="E12" s="25">
        <v>0</v>
      </c>
      <c r="F12" s="12">
        <f>8812631+8992346</f>
        <v>17804977</v>
      </c>
      <c r="G12" s="12">
        <v>0</v>
      </c>
      <c r="H12" s="12">
        <f>F12+G12</f>
        <v>17804977</v>
      </c>
      <c r="I12" s="43"/>
    </row>
    <row r="13" spans="1:9" ht="15.95" customHeight="1">
      <c r="A13" s="42" t="s">
        <v>71</v>
      </c>
      <c r="B13" s="9"/>
      <c r="C13" s="9"/>
      <c r="D13" s="9"/>
      <c r="E13" s="9"/>
      <c r="F13" s="9"/>
      <c r="G13" s="9"/>
      <c r="H13" s="9"/>
      <c r="I13" s="43"/>
    </row>
    <row r="14" spans="1:9" ht="15.95" customHeight="1">
      <c r="A14" s="44" t="s">
        <v>69</v>
      </c>
      <c r="B14" s="12">
        <v>27565402</v>
      </c>
      <c r="C14" s="12">
        <v>0</v>
      </c>
      <c r="D14" s="12">
        <f>B14+C14</f>
        <v>27565402</v>
      </c>
      <c r="E14" s="25">
        <v>0</v>
      </c>
      <c r="F14" s="12">
        <f>23153192+B14</f>
        <v>50718594</v>
      </c>
      <c r="G14" s="12">
        <v>0</v>
      </c>
      <c r="H14" s="12">
        <f>F14+G14</f>
        <v>50718594</v>
      </c>
      <c r="I14" s="43"/>
    </row>
    <row r="15" spans="1:9" ht="15.95" customHeight="1">
      <c r="A15" s="42" t="s">
        <v>72</v>
      </c>
      <c r="B15" s="9"/>
      <c r="C15" s="9"/>
      <c r="D15" s="9"/>
      <c r="E15" s="9"/>
      <c r="F15" s="9"/>
      <c r="G15" s="9"/>
      <c r="H15" s="9"/>
      <c r="I15" s="43"/>
    </row>
    <row r="16" spans="1:9" ht="15.95" customHeight="1">
      <c r="A16" s="44" t="s">
        <v>69</v>
      </c>
      <c r="B16" s="12">
        <v>2031662</v>
      </c>
      <c r="C16" s="12">
        <v>0</v>
      </c>
      <c r="D16" s="12">
        <f>B16+C16</f>
        <v>2031662</v>
      </c>
      <c r="E16" s="12">
        <v>0</v>
      </c>
      <c r="F16" s="12">
        <f>1515104+B16</f>
        <v>3546766</v>
      </c>
      <c r="G16" s="12">
        <v>0</v>
      </c>
      <c r="H16" s="12">
        <f>F16+G16</f>
        <v>3546766</v>
      </c>
      <c r="I16" s="43"/>
    </row>
    <row r="17" spans="1:9" ht="15.95" customHeight="1">
      <c r="A17" s="42" t="s">
        <v>73</v>
      </c>
      <c r="B17" s="9"/>
      <c r="C17" s="9"/>
      <c r="D17" s="9"/>
      <c r="E17" s="9"/>
      <c r="F17" s="9"/>
      <c r="G17" s="9"/>
      <c r="H17" s="9"/>
      <c r="I17" s="43"/>
    </row>
    <row r="18" spans="1:9" ht="15.95" customHeight="1">
      <c r="A18" s="45" t="s">
        <v>69</v>
      </c>
      <c r="B18" s="12">
        <v>119242</v>
      </c>
      <c r="C18" s="12">
        <v>0</v>
      </c>
      <c r="D18" s="12">
        <f>B18+C18</f>
        <v>119242</v>
      </c>
      <c r="E18" s="12">
        <v>0</v>
      </c>
      <c r="F18" s="12">
        <f>+B18</f>
        <v>119242</v>
      </c>
      <c r="G18" s="12">
        <v>0</v>
      </c>
      <c r="H18" s="12">
        <f>F18+G18</f>
        <v>119242</v>
      </c>
      <c r="I18" s="43"/>
    </row>
    <row r="19" spans="1:9" ht="15.95" customHeight="1">
      <c r="A19" s="42" t="s">
        <v>74</v>
      </c>
      <c r="B19" s="9"/>
      <c r="C19" s="9"/>
      <c r="D19" s="9"/>
      <c r="E19" s="9"/>
      <c r="F19" s="9"/>
      <c r="G19" s="9"/>
      <c r="H19" s="9"/>
      <c r="I19" s="43"/>
    </row>
    <row r="20" spans="1:9" ht="15.95" customHeight="1">
      <c r="A20" s="44" t="s">
        <v>69</v>
      </c>
      <c r="B20" s="12">
        <v>0</v>
      </c>
      <c r="C20" s="12">
        <v>0</v>
      </c>
      <c r="D20" s="12">
        <f>B20+C20</f>
        <v>0</v>
      </c>
      <c r="E20" s="12">
        <v>0</v>
      </c>
      <c r="F20" s="12">
        <v>0</v>
      </c>
      <c r="G20" s="12">
        <v>0</v>
      </c>
      <c r="H20" s="12">
        <f>F20+G20</f>
        <v>0</v>
      </c>
      <c r="I20" s="43"/>
    </row>
    <row r="21" spans="1:9" ht="15.95" customHeight="1">
      <c r="A21" s="46" t="s">
        <v>75</v>
      </c>
      <c r="B21" s="15">
        <f>SUM(B9:B20)</f>
        <v>38765257</v>
      </c>
      <c r="C21" s="15">
        <f>SUM(C9:C20)</f>
        <v>0</v>
      </c>
      <c r="D21" s="15">
        <f>B21+C21</f>
        <v>38765257</v>
      </c>
      <c r="E21" s="15">
        <f>SUM(E9:E20)</f>
        <v>0</v>
      </c>
      <c r="F21" s="15">
        <f>SUM(F9:F20)</f>
        <v>72302789</v>
      </c>
      <c r="G21" s="15">
        <f>SUM(G9:G20)</f>
        <v>0</v>
      </c>
      <c r="H21" s="15">
        <f>F21+G21</f>
        <v>72302789</v>
      </c>
      <c r="I21" s="47"/>
    </row>
    <row r="22" spans="1:9" ht="58.5" customHeight="1">
      <c r="A22" s="48" t="s">
        <v>76</v>
      </c>
      <c r="B22" s="84" t="s">
        <v>89</v>
      </c>
      <c r="C22" s="85"/>
      <c r="D22" s="85"/>
      <c r="E22" s="85"/>
      <c r="F22" s="85"/>
      <c r="G22" s="85"/>
      <c r="H22" s="85"/>
      <c r="I22" s="86"/>
    </row>
    <row r="23" spans="1:9" ht="15.95" customHeight="1">
      <c r="A23" s="69" t="s">
        <v>78</v>
      </c>
      <c r="B23" s="69"/>
      <c r="C23" s="69"/>
      <c r="D23" s="69"/>
      <c r="E23" s="69"/>
      <c r="F23" s="69"/>
      <c r="G23" s="69"/>
      <c r="H23" s="69"/>
      <c r="I23" s="69"/>
    </row>
    <row r="24" spans="1:9" ht="18.75" customHeight="1">
      <c r="A24" s="70" t="s">
        <v>79</v>
      </c>
      <c r="B24" s="70"/>
      <c r="C24" s="70"/>
      <c r="D24" s="70"/>
      <c r="E24" s="70"/>
      <c r="F24" s="70"/>
      <c r="G24" s="70"/>
      <c r="H24" s="70"/>
      <c r="I24" s="70"/>
    </row>
    <row r="25" spans="1:9" ht="50.25" customHeight="1">
      <c r="A25" s="70" t="s">
        <v>80</v>
      </c>
      <c r="B25" s="70"/>
      <c r="C25" s="70"/>
      <c r="D25" s="70"/>
      <c r="E25" s="70"/>
      <c r="F25" s="70"/>
      <c r="G25" s="70"/>
      <c r="H25" s="70"/>
      <c r="I25" s="70"/>
    </row>
    <row r="26" spans="1:9" ht="15.95" customHeight="1">
      <c r="A26" s="49"/>
      <c r="B26" s="49"/>
      <c r="C26" s="49"/>
      <c r="D26" s="49"/>
      <c r="E26" s="49"/>
      <c r="F26" s="49"/>
      <c r="G26" s="49"/>
      <c r="H26" s="49"/>
      <c r="I26" s="49"/>
    </row>
    <row r="27" spans="1:9" ht="15.95" customHeight="1">
      <c r="A27" s="50" t="s">
        <v>81</v>
      </c>
      <c r="B27" s="51"/>
      <c r="D27" s="52" t="s">
        <v>82</v>
      </c>
      <c r="E27" s="53"/>
      <c r="G27" s="53" t="s">
        <v>90</v>
      </c>
      <c r="H27" s="50"/>
      <c r="I27" s="54"/>
    </row>
    <row r="28" spans="1:9" ht="15.95" customHeight="1">
      <c r="A28" s="54"/>
      <c r="B28" s="54"/>
      <c r="C28" s="54"/>
      <c r="D28" s="54"/>
      <c r="E28" s="54"/>
      <c r="F28" s="54"/>
      <c r="G28" s="54"/>
      <c r="H28" s="54"/>
      <c r="I28" s="54"/>
    </row>
    <row r="29" spans="1:9" ht="15.95" customHeight="1">
      <c r="A29" s="38"/>
    </row>
    <row r="30" spans="1:9" ht="15.95" customHeight="1">
      <c r="A30" s="38"/>
    </row>
    <row r="31" spans="1:9" ht="15.95" customHeight="1">
      <c r="A31" s="38"/>
    </row>
  </sheetData>
  <mergeCells count="12">
    <mergeCell ref="A3:I3"/>
    <mergeCell ref="A4:I4"/>
    <mergeCell ref="A5:I5"/>
    <mergeCell ref="A23:I23"/>
    <mergeCell ref="A25:I25"/>
    <mergeCell ref="A7:A8"/>
    <mergeCell ref="B7:D7"/>
    <mergeCell ref="E7:E8"/>
    <mergeCell ref="F7:H7"/>
    <mergeCell ref="I7:I8"/>
    <mergeCell ref="B22:I22"/>
    <mergeCell ref="A24:I24"/>
  </mergeCells>
  <phoneticPr fontId="5" type="noConversion"/>
  <printOptions horizontalCentered="1"/>
  <pageMargins left="0.35433070866141736" right="0.35433070866141736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D6" sqref="D6"/>
    </sheetView>
  </sheetViews>
  <sheetFormatPr defaultColWidth="23.85546875" defaultRowHeight="15.95" customHeight="1"/>
  <cols>
    <col min="1" max="1" width="23.85546875" style="6" customWidth="1"/>
    <col min="2" max="4" width="12.28515625" style="6" customWidth="1"/>
    <col min="5" max="5" width="10.7109375" style="6" customWidth="1"/>
    <col min="6" max="8" width="12.7109375" style="6" customWidth="1"/>
    <col min="9" max="9" width="12.42578125" style="6" customWidth="1"/>
    <col min="10" max="255" width="10" style="6" customWidth="1"/>
    <col min="256" max="16384" width="23.85546875" style="6"/>
  </cols>
  <sheetData>
    <row r="1" spans="1:9" s="5" customFormat="1" ht="16.5">
      <c r="A1" s="1" t="s">
        <v>26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27</v>
      </c>
    </row>
    <row r="3" spans="1:9" s="2" customFormat="1" ht="25.5" customHeight="1">
      <c r="A3" s="88" t="s">
        <v>28</v>
      </c>
      <c r="B3" s="88"/>
      <c r="C3" s="88"/>
      <c r="D3" s="88"/>
      <c r="E3" s="88"/>
      <c r="F3" s="88"/>
      <c r="G3" s="88"/>
      <c r="H3" s="88"/>
      <c r="I3" s="88"/>
    </row>
    <row r="4" spans="1:9" s="2" customFormat="1" ht="18.75" customHeight="1">
      <c r="A4" s="89" t="s">
        <v>29</v>
      </c>
      <c r="B4" s="89"/>
      <c r="C4" s="89"/>
      <c r="D4" s="89"/>
      <c r="E4" s="89"/>
      <c r="F4" s="89"/>
      <c r="G4" s="89"/>
      <c r="H4" s="89"/>
      <c r="I4" s="89"/>
    </row>
    <row r="5" spans="1:9" s="2" customFormat="1" ht="18.75" customHeight="1">
      <c r="A5" s="90" t="s">
        <v>30</v>
      </c>
      <c r="B5" s="90"/>
      <c r="C5" s="90"/>
      <c r="D5" s="90"/>
      <c r="E5" s="90"/>
      <c r="F5" s="90"/>
      <c r="G5" s="90"/>
      <c r="H5" s="90"/>
      <c r="I5" s="90"/>
    </row>
    <row r="6" spans="1:9" s="2" customFormat="1" ht="18" customHeight="1">
      <c r="C6" s="3"/>
      <c r="D6" s="3"/>
      <c r="I6" s="3" t="s">
        <v>31</v>
      </c>
    </row>
    <row r="7" spans="1:9" ht="25.5" customHeight="1">
      <c r="A7" s="91" t="s">
        <v>32</v>
      </c>
      <c r="B7" s="93" t="s">
        <v>2</v>
      </c>
      <c r="C7" s="94"/>
      <c r="D7" s="95"/>
      <c r="E7" s="96" t="s">
        <v>33</v>
      </c>
      <c r="F7" s="98" t="s">
        <v>34</v>
      </c>
      <c r="G7" s="98"/>
      <c r="H7" s="98"/>
      <c r="I7" s="99" t="s">
        <v>35</v>
      </c>
    </row>
    <row r="8" spans="1:9" ht="20.25" customHeight="1">
      <c r="A8" s="92"/>
      <c r="B8" s="26" t="s">
        <v>36</v>
      </c>
      <c r="C8" s="26" t="s">
        <v>37</v>
      </c>
      <c r="D8" s="26" t="s">
        <v>38</v>
      </c>
      <c r="E8" s="97"/>
      <c r="F8" s="26" t="s">
        <v>36</v>
      </c>
      <c r="G8" s="26" t="s">
        <v>37</v>
      </c>
      <c r="H8" s="26" t="s">
        <v>38</v>
      </c>
      <c r="I8" s="100"/>
    </row>
    <row r="9" spans="1:9" ht="15.95" customHeight="1">
      <c r="A9" s="8" t="s">
        <v>39</v>
      </c>
      <c r="B9" s="9"/>
      <c r="C9" s="9"/>
      <c r="D9" s="9"/>
      <c r="E9" s="9"/>
      <c r="F9" s="9"/>
      <c r="G9" s="9"/>
      <c r="H9" s="9"/>
      <c r="I9" s="27"/>
    </row>
    <row r="10" spans="1:9" ht="15.95" customHeight="1">
      <c r="A10" s="28" t="s">
        <v>40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27"/>
    </row>
    <row r="11" spans="1:9" ht="15.95" customHeight="1">
      <c r="A11" s="8" t="s">
        <v>41</v>
      </c>
      <c r="B11" s="9"/>
      <c r="C11" s="9"/>
      <c r="D11" s="9"/>
      <c r="E11" s="12"/>
      <c r="F11" s="9"/>
      <c r="G11" s="9"/>
      <c r="H11" s="9"/>
      <c r="I11" s="27"/>
    </row>
    <row r="12" spans="1:9" ht="15.95" customHeight="1">
      <c r="A12" s="28" t="s">
        <v>40</v>
      </c>
      <c r="B12" s="12">
        <v>0</v>
      </c>
      <c r="C12" s="12">
        <v>0</v>
      </c>
      <c r="D12" s="12">
        <f>B12+C12</f>
        <v>0</v>
      </c>
      <c r="E12" s="6">
        <v>0</v>
      </c>
      <c r="F12" s="12">
        <v>0</v>
      </c>
      <c r="G12" s="12">
        <v>0</v>
      </c>
      <c r="H12" s="12">
        <f>F12+G12</f>
        <v>0</v>
      </c>
      <c r="I12" s="27"/>
    </row>
    <row r="13" spans="1:9" ht="15.95" customHeight="1">
      <c r="A13" s="8" t="s">
        <v>42</v>
      </c>
      <c r="B13" s="9"/>
      <c r="C13" s="9"/>
      <c r="D13" s="9"/>
      <c r="E13" s="9"/>
      <c r="F13" s="9"/>
      <c r="G13" s="9"/>
      <c r="H13" s="9"/>
      <c r="I13" s="27"/>
    </row>
    <row r="14" spans="1:9" ht="15.95" customHeight="1">
      <c r="A14" s="28" t="s">
        <v>43</v>
      </c>
      <c r="B14" s="12">
        <v>0</v>
      </c>
      <c r="C14" s="12">
        <v>0</v>
      </c>
      <c r="D14" s="12">
        <f>B14+C14</f>
        <v>0</v>
      </c>
      <c r="E14" s="6">
        <v>0</v>
      </c>
      <c r="F14" s="12">
        <v>0</v>
      </c>
      <c r="G14" s="12">
        <v>0</v>
      </c>
      <c r="H14" s="12">
        <f>F14+G14</f>
        <v>0</v>
      </c>
      <c r="I14" s="27"/>
    </row>
    <row r="15" spans="1:9" ht="15.95" customHeight="1">
      <c r="A15" s="8" t="s">
        <v>44</v>
      </c>
      <c r="B15" s="9"/>
      <c r="C15" s="9"/>
      <c r="D15" s="9"/>
      <c r="E15" s="9"/>
      <c r="F15" s="9"/>
      <c r="G15" s="9"/>
      <c r="H15" s="9"/>
      <c r="I15" s="27"/>
    </row>
    <row r="16" spans="1:9" ht="15.95" customHeight="1">
      <c r="A16" s="28" t="s">
        <v>45</v>
      </c>
      <c r="B16" s="12">
        <v>0</v>
      </c>
      <c r="C16" s="12">
        <v>0</v>
      </c>
      <c r="D16" s="12">
        <f t="shared" ref="D16:D21" si="0">B16+C16</f>
        <v>0</v>
      </c>
      <c r="E16" s="12">
        <v>0</v>
      </c>
      <c r="F16" s="12">
        <v>0</v>
      </c>
      <c r="G16" s="12">
        <v>0</v>
      </c>
      <c r="H16" s="12">
        <f t="shared" ref="H16:H21" si="1">F16+G16</f>
        <v>0</v>
      </c>
      <c r="I16" s="27"/>
    </row>
    <row r="17" spans="1:9" ht="15.95" customHeight="1">
      <c r="A17" s="8" t="s">
        <v>15</v>
      </c>
      <c r="B17" s="9"/>
      <c r="C17" s="9"/>
      <c r="D17" s="9"/>
      <c r="E17" s="9"/>
      <c r="F17" s="9"/>
      <c r="G17" s="9"/>
      <c r="H17" s="9"/>
      <c r="I17" s="27"/>
    </row>
    <row r="18" spans="1:9" ht="15.95" customHeight="1">
      <c r="A18" s="13" t="s">
        <v>11</v>
      </c>
      <c r="B18" s="12">
        <v>0</v>
      </c>
      <c r="C18" s="12">
        <v>0</v>
      </c>
      <c r="D18" s="12">
        <f t="shared" si="0"/>
        <v>0</v>
      </c>
      <c r="E18" s="12">
        <v>0</v>
      </c>
      <c r="F18" s="12">
        <v>0</v>
      </c>
      <c r="G18" s="12">
        <v>0</v>
      </c>
      <c r="H18" s="12">
        <f t="shared" si="1"/>
        <v>0</v>
      </c>
      <c r="I18" s="27"/>
    </row>
    <row r="19" spans="1:9" ht="15.95" customHeight="1">
      <c r="A19" s="8" t="s">
        <v>46</v>
      </c>
      <c r="B19" s="9"/>
      <c r="C19" s="9"/>
      <c r="D19" s="9"/>
      <c r="E19" s="9"/>
      <c r="F19" s="9"/>
      <c r="G19" s="9"/>
      <c r="H19" s="9"/>
      <c r="I19" s="27"/>
    </row>
    <row r="20" spans="1:9" ht="15.95" customHeight="1">
      <c r="A20" s="28" t="s">
        <v>47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27"/>
    </row>
    <row r="21" spans="1:9" ht="15.95" customHeight="1">
      <c r="A21" s="29" t="s">
        <v>48</v>
      </c>
      <c r="B21" s="15">
        <f>SUM(B9:B20)</f>
        <v>0</v>
      </c>
      <c r="C21" s="15">
        <f>SUM(C9:C20)</f>
        <v>0</v>
      </c>
      <c r="D21" s="15">
        <f t="shared" si="0"/>
        <v>0</v>
      </c>
      <c r="E21" s="15">
        <f>SUM(E9:E20)</f>
        <v>0</v>
      </c>
      <c r="F21" s="15">
        <f>SUM(F9:F20)</f>
        <v>0</v>
      </c>
      <c r="G21" s="15">
        <f>SUM(G9:G20)</f>
        <v>0</v>
      </c>
      <c r="H21" s="15">
        <f t="shared" si="1"/>
        <v>0</v>
      </c>
      <c r="I21" s="30"/>
    </row>
    <row r="22" spans="1:9" ht="58.5" customHeight="1">
      <c r="A22" s="31" t="s">
        <v>49</v>
      </c>
      <c r="B22" s="101" t="s">
        <v>50</v>
      </c>
      <c r="C22" s="102"/>
      <c r="D22" s="102"/>
      <c r="E22" s="102"/>
      <c r="F22" s="102"/>
      <c r="G22" s="102"/>
      <c r="H22" s="102"/>
      <c r="I22" s="103"/>
    </row>
    <row r="23" spans="1:9" ht="15.95" customHeight="1">
      <c r="A23" s="104" t="s">
        <v>51</v>
      </c>
      <c r="B23" s="104"/>
      <c r="C23" s="104"/>
      <c r="D23" s="104"/>
      <c r="E23" s="104"/>
      <c r="F23" s="104"/>
      <c r="G23" s="104"/>
      <c r="H23" s="104"/>
      <c r="I23" s="104"/>
    </row>
    <row r="24" spans="1:9" ht="18.75" customHeight="1">
      <c r="A24" s="87" t="s">
        <v>52</v>
      </c>
      <c r="B24" s="87"/>
      <c r="C24" s="87"/>
      <c r="D24" s="87"/>
      <c r="E24" s="87"/>
      <c r="F24" s="87"/>
      <c r="G24" s="87"/>
      <c r="H24" s="87"/>
      <c r="I24" s="87"/>
    </row>
    <row r="25" spans="1:9" ht="50.25" customHeight="1">
      <c r="A25" s="87" t="s">
        <v>53</v>
      </c>
      <c r="B25" s="87"/>
      <c r="C25" s="87"/>
      <c r="D25" s="87"/>
      <c r="E25" s="87"/>
      <c r="F25" s="87"/>
      <c r="G25" s="87"/>
      <c r="H25" s="87"/>
      <c r="I25" s="87"/>
    </row>
    <row r="26" spans="1:9" ht="15.95" customHeight="1">
      <c r="A26" s="32"/>
      <c r="B26" s="32"/>
      <c r="C26" s="32"/>
      <c r="D26" s="32"/>
      <c r="E26" s="32"/>
      <c r="F26" s="32"/>
      <c r="G26" s="32"/>
      <c r="H26" s="32"/>
      <c r="I26" s="32"/>
    </row>
    <row r="27" spans="1:9" ht="15.95" customHeight="1">
      <c r="A27" s="33" t="s">
        <v>54</v>
      </c>
      <c r="B27" s="34"/>
      <c r="D27" s="35" t="s">
        <v>55</v>
      </c>
      <c r="E27" s="36"/>
      <c r="G27" s="36" t="s">
        <v>56</v>
      </c>
      <c r="H27" s="33"/>
      <c r="I27" s="37"/>
    </row>
    <row r="28" spans="1:9" ht="15.95" customHeight="1">
      <c r="A28" s="37"/>
      <c r="B28" s="37"/>
      <c r="C28" s="37"/>
      <c r="D28" s="37"/>
      <c r="E28" s="37"/>
      <c r="F28" s="37"/>
      <c r="G28" s="37"/>
      <c r="H28" s="37"/>
      <c r="I28" s="37"/>
    </row>
    <row r="29" spans="1:9" ht="15.95" customHeight="1">
      <c r="A29" s="38"/>
    </row>
    <row r="30" spans="1:9" ht="15.95" customHeight="1">
      <c r="A30" s="38"/>
    </row>
    <row r="31" spans="1:9" ht="15.95" customHeight="1">
      <c r="A31" s="38"/>
    </row>
  </sheetData>
  <mergeCells count="12">
    <mergeCell ref="A25:I25"/>
    <mergeCell ref="A3:I3"/>
    <mergeCell ref="A4:I4"/>
    <mergeCell ref="A5:I5"/>
    <mergeCell ref="A7:A8"/>
    <mergeCell ref="B7:D7"/>
    <mergeCell ref="E7:E8"/>
    <mergeCell ref="F7:H7"/>
    <mergeCell ref="I7:I8"/>
    <mergeCell ref="B22:I22"/>
    <mergeCell ref="A23:I23"/>
    <mergeCell ref="A24:I24"/>
  </mergeCells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="118" zoomScaleNormal="118" workbookViewId="0">
      <pane ySplit="8" topLeftCell="A9" activePane="bottomLeft" state="frozen"/>
      <selection pane="bottomLeft" activeCell="H10" sqref="H10:H21"/>
    </sheetView>
  </sheetViews>
  <sheetFormatPr defaultColWidth="23.85546875" defaultRowHeight="15.95" customHeight="1"/>
  <cols>
    <col min="1" max="1" width="23.85546875" style="6" customWidth="1"/>
    <col min="2" max="4" width="12.28515625" style="6" customWidth="1"/>
    <col min="5" max="5" width="10.7109375" style="6" customWidth="1"/>
    <col min="6" max="8" width="12.7109375" style="6" customWidth="1"/>
    <col min="9" max="9" width="12.42578125" style="6" customWidth="1"/>
    <col min="10" max="10" width="15.7109375" style="57" customWidth="1"/>
    <col min="11" max="255" width="10" style="6" customWidth="1"/>
    <col min="256" max="16384" width="23.85546875" style="6"/>
  </cols>
  <sheetData>
    <row r="1" spans="1:10" s="5" customFormat="1" ht="16.5">
      <c r="A1" s="1"/>
      <c r="B1" s="1"/>
      <c r="C1" s="1"/>
      <c r="J1" s="55"/>
    </row>
    <row r="2" spans="1:10" s="5" customFormat="1" ht="16.5">
      <c r="A2" s="1"/>
      <c r="B2" s="1"/>
      <c r="C2" s="4"/>
      <c r="D2" s="4"/>
      <c r="E2" s="4"/>
      <c r="F2" s="4"/>
      <c r="G2" s="4"/>
      <c r="H2" s="4"/>
      <c r="I2" s="4"/>
      <c r="J2" s="55"/>
    </row>
    <row r="3" spans="1:10" s="39" customFormat="1" ht="25.5" customHeight="1">
      <c r="A3" s="71" t="s">
        <v>58</v>
      </c>
      <c r="B3" s="71"/>
      <c r="C3" s="71"/>
      <c r="D3" s="71"/>
      <c r="E3" s="71"/>
      <c r="F3" s="71"/>
      <c r="G3" s="71"/>
      <c r="H3" s="71"/>
      <c r="I3" s="71"/>
      <c r="J3" s="56"/>
    </row>
    <row r="4" spans="1:10" s="39" customFormat="1" ht="18.75" customHeight="1">
      <c r="A4" s="72" t="s">
        <v>29</v>
      </c>
      <c r="B4" s="72"/>
      <c r="C4" s="72"/>
      <c r="D4" s="72"/>
      <c r="E4" s="72"/>
      <c r="F4" s="72"/>
      <c r="G4" s="72"/>
      <c r="H4" s="72"/>
      <c r="I4" s="72"/>
      <c r="J4" s="56"/>
    </row>
    <row r="5" spans="1:10" s="39" customFormat="1" ht="18.75" customHeight="1">
      <c r="A5" s="73" t="s">
        <v>163</v>
      </c>
      <c r="B5" s="73"/>
      <c r="C5" s="73"/>
      <c r="D5" s="73"/>
      <c r="E5" s="73"/>
      <c r="F5" s="73"/>
      <c r="G5" s="73"/>
      <c r="H5" s="73"/>
      <c r="I5" s="73"/>
      <c r="J5" s="56"/>
    </row>
    <row r="6" spans="1:10" s="39" customFormat="1" ht="18" customHeight="1">
      <c r="C6" s="40"/>
      <c r="D6" s="40"/>
      <c r="I6" s="40" t="s">
        <v>31</v>
      </c>
      <c r="J6" s="56"/>
    </row>
    <row r="7" spans="1:10" ht="25.5" customHeight="1">
      <c r="A7" s="74" t="s">
        <v>1</v>
      </c>
      <c r="B7" s="76" t="s">
        <v>2</v>
      </c>
      <c r="C7" s="77"/>
      <c r="D7" s="78"/>
      <c r="E7" s="79" t="s">
        <v>4</v>
      </c>
      <c r="F7" s="81" t="s">
        <v>5</v>
      </c>
      <c r="G7" s="81"/>
      <c r="H7" s="81"/>
      <c r="I7" s="82" t="s">
        <v>6</v>
      </c>
    </row>
    <row r="8" spans="1:10" ht="20.25" customHeight="1">
      <c r="A8" s="75"/>
      <c r="B8" s="65" t="s">
        <v>7</v>
      </c>
      <c r="C8" s="65" t="s">
        <v>8</v>
      </c>
      <c r="D8" s="65" t="s">
        <v>9</v>
      </c>
      <c r="E8" s="80"/>
      <c r="F8" s="65" t="s">
        <v>7</v>
      </c>
      <c r="G8" s="65" t="s">
        <v>8</v>
      </c>
      <c r="H8" s="65" t="s">
        <v>9</v>
      </c>
      <c r="I8" s="83"/>
    </row>
    <row r="9" spans="1:10" ht="15.95" customHeight="1">
      <c r="A9" s="42" t="s">
        <v>10</v>
      </c>
      <c r="B9" s="9"/>
      <c r="C9" s="9"/>
      <c r="D9" s="9"/>
      <c r="E9" s="9"/>
      <c r="F9" s="9"/>
      <c r="G9" s="9"/>
      <c r="H9" s="9"/>
      <c r="I9" s="43"/>
      <c r="J9" s="12"/>
    </row>
    <row r="10" spans="1:10" ht="15.95" customHeight="1">
      <c r="A10" s="44" t="s">
        <v>11</v>
      </c>
      <c r="B10" s="12">
        <v>59270</v>
      </c>
      <c r="C10" s="12">
        <v>0</v>
      </c>
      <c r="D10" s="12">
        <f>B10+C10</f>
        <v>59270</v>
      </c>
      <c r="E10" s="25">
        <v>0</v>
      </c>
      <c r="F10" s="12">
        <f>D10+J10</f>
        <v>296350</v>
      </c>
      <c r="G10" s="12">
        <v>0</v>
      </c>
      <c r="H10" s="12">
        <f>F10+G10</f>
        <v>296350</v>
      </c>
      <c r="I10" s="43"/>
      <c r="J10" s="9">
        <v>237080</v>
      </c>
    </row>
    <row r="11" spans="1:10" ht="15.95" customHeight="1">
      <c r="A11" s="42" t="s">
        <v>12</v>
      </c>
      <c r="B11" s="9"/>
      <c r="C11" s="9"/>
      <c r="D11" s="9"/>
      <c r="E11" s="12"/>
      <c r="F11" s="9"/>
      <c r="G11" s="9"/>
      <c r="H11" s="9"/>
      <c r="I11" s="43"/>
      <c r="J11" s="12"/>
    </row>
    <row r="12" spans="1:10" ht="15.95" customHeight="1">
      <c r="A12" s="44" t="s">
        <v>11</v>
      </c>
      <c r="B12" s="12">
        <v>8984482</v>
      </c>
      <c r="C12" s="12">
        <v>0</v>
      </c>
      <c r="D12" s="12">
        <f>B12+C12</f>
        <v>8984482</v>
      </c>
      <c r="E12" s="25">
        <v>0</v>
      </c>
      <c r="F12" s="12">
        <f>D12+J12</f>
        <v>47019380</v>
      </c>
      <c r="G12" s="12">
        <v>0</v>
      </c>
      <c r="H12" s="12">
        <f>F12+G12</f>
        <v>47019380</v>
      </c>
      <c r="I12" s="43"/>
      <c r="J12" s="9">
        <v>38034898</v>
      </c>
    </row>
    <row r="13" spans="1:10" ht="15.95" customHeight="1">
      <c r="A13" s="42" t="s">
        <v>13</v>
      </c>
      <c r="B13" s="9"/>
      <c r="C13" s="9"/>
      <c r="D13" s="9"/>
      <c r="E13" s="59"/>
      <c r="F13" s="9"/>
      <c r="G13" s="9"/>
      <c r="H13" s="9"/>
      <c r="I13" s="43"/>
      <c r="J13" s="12"/>
    </row>
    <row r="14" spans="1:10" ht="15.95" customHeight="1">
      <c r="A14" s="44" t="s">
        <v>11</v>
      </c>
      <c r="B14" s="12">
        <f>35556709-3585207</f>
        <v>31971502</v>
      </c>
      <c r="C14" s="12">
        <v>0</v>
      </c>
      <c r="D14" s="12">
        <f>B14+C14</f>
        <v>31971502</v>
      </c>
      <c r="E14" s="25">
        <v>0</v>
      </c>
      <c r="F14" s="12">
        <f>D14+J14</f>
        <v>145837619</v>
      </c>
      <c r="G14" s="12">
        <v>0</v>
      </c>
      <c r="H14" s="12">
        <f>F14+G14</f>
        <v>145837619</v>
      </c>
      <c r="I14" s="43"/>
      <c r="J14" s="9">
        <v>113866117</v>
      </c>
    </row>
    <row r="15" spans="1:10" ht="15.95" customHeight="1">
      <c r="A15" s="42" t="s">
        <v>14</v>
      </c>
      <c r="B15" s="9"/>
      <c r="C15" s="9"/>
      <c r="D15" s="9"/>
      <c r="E15" s="9"/>
      <c r="F15" s="9"/>
      <c r="G15" s="9"/>
      <c r="H15" s="9"/>
      <c r="I15" s="43"/>
      <c r="J15" s="12"/>
    </row>
    <row r="16" spans="1:10" ht="15.95" customHeight="1">
      <c r="A16" s="44" t="s">
        <v>11</v>
      </c>
      <c r="B16" s="12">
        <f>2144848+444070</f>
        <v>2588918</v>
      </c>
      <c r="C16" s="12">
        <v>0</v>
      </c>
      <c r="D16" s="12">
        <f>B16+C16</f>
        <v>2588918</v>
      </c>
      <c r="E16" s="12">
        <v>0</v>
      </c>
      <c r="F16" s="12">
        <f>J16+D16</f>
        <v>11136589</v>
      </c>
      <c r="G16" s="12">
        <v>0</v>
      </c>
      <c r="H16" s="12">
        <f>F16+G16</f>
        <v>11136589</v>
      </c>
      <c r="I16" s="43"/>
      <c r="J16" s="9">
        <v>8547671</v>
      </c>
    </row>
    <row r="17" spans="1:10" ht="15.95" customHeight="1">
      <c r="A17" s="42" t="s">
        <v>15</v>
      </c>
      <c r="B17" s="9"/>
      <c r="C17" s="9"/>
      <c r="D17" s="9"/>
      <c r="E17" s="9"/>
      <c r="F17" s="9"/>
      <c r="G17" s="9"/>
      <c r="H17" s="9"/>
      <c r="I17" s="43"/>
      <c r="J17" s="12"/>
    </row>
    <row r="18" spans="1:10" ht="15.95" customHeight="1">
      <c r="A18" s="45" t="s">
        <v>11</v>
      </c>
      <c r="B18" s="12">
        <v>91266</v>
      </c>
      <c r="C18" s="12">
        <v>0</v>
      </c>
      <c r="D18" s="12">
        <f>B18+C18</f>
        <v>91266</v>
      </c>
      <c r="E18" s="12">
        <v>0</v>
      </c>
      <c r="F18" s="12">
        <f>D18+J18</f>
        <v>917037</v>
      </c>
      <c r="G18" s="12">
        <v>0</v>
      </c>
      <c r="H18" s="12">
        <f>F18+G18</f>
        <v>917037</v>
      </c>
      <c r="I18" s="43"/>
      <c r="J18" s="9">
        <v>825771</v>
      </c>
    </row>
    <row r="19" spans="1:10" ht="15.95" customHeight="1">
      <c r="A19" s="42" t="s">
        <v>16</v>
      </c>
      <c r="B19" s="9"/>
      <c r="C19" s="9"/>
      <c r="D19" s="9"/>
      <c r="E19" s="9"/>
      <c r="F19" s="9"/>
      <c r="G19" s="9"/>
      <c r="H19" s="9"/>
      <c r="I19" s="43"/>
      <c r="J19" s="12"/>
    </row>
    <row r="20" spans="1:10" ht="15.95" customHeight="1">
      <c r="A20" s="44" t="s">
        <v>11</v>
      </c>
      <c r="B20" s="12">
        <v>0</v>
      </c>
      <c r="C20" s="6">
        <v>0</v>
      </c>
      <c r="D20" s="12">
        <f>B20+C20</f>
        <v>0</v>
      </c>
      <c r="E20" s="12">
        <v>0</v>
      </c>
      <c r="F20" s="12">
        <v>0</v>
      </c>
      <c r="G20" s="12">
        <v>0</v>
      </c>
      <c r="H20" s="12">
        <f>F20+G20</f>
        <v>0</v>
      </c>
      <c r="I20" s="43"/>
      <c r="J20" s="12">
        <v>0</v>
      </c>
    </row>
    <row r="21" spans="1:10" ht="15.95" customHeight="1">
      <c r="A21" s="46" t="s">
        <v>17</v>
      </c>
      <c r="B21" s="15">
        <f>SUM(B9:B20)</f>
        <v>43695438</v>
      </c>
      <c r="C21" s="15">
        <f>SUM(C9:C20)</f>
        <v>0</v>
      </c>
      <c r="D21" s="15">
        <f>B21+C21</f>
        <v>43695438</v>
      </c>
      <c r="E21" s="15">
        <f>SUM(E9:E20)</f>
        <v>0</v>
      </c>
      <c r="F21" s="15">
        <f>SUM(F10:F20)</f>
        <v>205206975</v>
      </c>
      <c r="G21" s="15">
        <f>SUM(G9:G20)</f>
        <v>0</v>
      </c>
      <c r="H21" s="15">
        <f>F21+G21</f>
        <v>205206975</v>
      </c>
      <c r="I21" s="47"/>
      <c r="J21" s="15">
        <v>161511537</v>
      </c>
    </row>
    <row r="22" spans="1:10" ht="58.5" customHeight="1">
      <c r="A22" s="48" t="s">
        <v>18</v>
      </c>
      <c r="B22" s="66" t="s">
        <v>159</v>
      </c>
      <c r="C22" s="67"/>
      <c r="D22" s="67"/>
      <c r="E22" s="67"/>
      <c r="F22" s="67"/>
      <c r="G22" s="67"/>
      <c r="H22" s="67"/>
      <c r="I22" s="68"/>
    </row>
    <row r="23" spans="1:10" ht="15.95" customHeight="1">
      <c r="A23" s="69" t="s">
        <v>22</v>
      </c>
      <c r="B23" s="69"/>
      <c r="C23" s="69"/>
      <c r="D23" s="69"/>
      <c r="E23" s="69"/>
      <c r="F23" s="69"/>
      <c r="G23" s="69"/>
      <c r="H23" s="69"/>
      <c r="I23" s="69"/>
    </row>
    <row r="24" spans="1:10" ht="18.75" customHeight="1">
      <c r="A24" s="70" t="s">
        <v>23</v>
      </c>
      <c r="B24" s="70"/>
      <c r="C24" s="70"/>
      <c r="D24" s="70"/>
      <c r="E24" s="70"/>
      <c r="F24" s="70"/>
      <c r="G24" s="70"/>
      <c r="H24" s="70"/>
      <c r="I24" s="70"/>
    </row>
    <row r="25" spans="1:10" ht="50.25" customHeight="1">
      <c r="A25" s="70" t="s">
        <v>24</v>
      </c>
      <c r="B25" s="70"/>
      <c r="C25" s="70"/>
      <c r="D25" s="70"/>
      <c r="E25" s="70"/>
      <c r="F25" s="70"/>
      <c r="G25" s="70"/>
      <c r="H25" s="70"/>
      <c r="I25" s="70"/>
    </row>
    <row r="26" spans="1:10" ht="15.95" customHeight="1">
      <c r="A26" s="64"/>
      <c r="B26" s="64"/>
      <c r="C26" s="64"/>
      <c r="D26" s="64"/>
      <c r="E26" s="64"/>
      <c r="F26" s="64"/>
      <c r="G26" s="64"/>
      <c r="H26" s="64"/>
      <c r="I26" s="64"/>
    </row>
    <row r="27" spans="1:10" ht="15.95" customHeight="1">
      <c r="A27" s="50" t="s">
        <v>19</v>
      </c>
      <c r="B27" s="51"/>
      <c r="D27" s="52" t="s">
        <v>20</v>
      </c>
      <c r="E27" s="53"/>
      <c r="G27" s="53" t="s">
        <v>90</v>
      </c>
      <c r="H27" s="50"/>
      <c r="I27" s="54"/>
    </row>
    <row r="28" spans="1:10" ht="15.95" customHeight="1">
      <c r="A28" s="54"/>
      <c r="B28" s="54"/>
      <c r="C28" s="54"/>
      <c r="D28" s="54"/>
      <c r="E28" s="54"/>
      <c r="F28" s="54"/>
      <c r="G28" s="54"/>
      <c r="H28" s="54"/>
      <c r="I28" s="54"/>
    </row>
    <row r="29" spans="1:10" ht="15.95" customHeight="1">
      <c r="A29" s="38"/>
    </row>
    <row r="30" spans="1:10" ht="15.95" customHeight="1">
      <c r="A30" s="38"/>
    </row>
    <row r="31" spans="1:10" ht="15.95" customHeight="1">
      <c r="A31" s="38"/>
    </row>
  </sheetData>
  <mergeCells count="12"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  <mergeCell ref="F7:H7"/>
    <mergeCell ref="I7:I8"/>
  </mergeCells>
  <phoneticPr fontId="5" type="noConversion"/>
  <printOptions horizontalCentered="1"/>
  <pageMargins left="0.35433070866141736" right="0.35433070866141736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Normal="85" workbookViewId="0">
      <pane ySplit="8" topLeftCell="A13" activePane="bottomLeft" state="frozen"/>
      <selection pane="bottomLeft" activeCell="H20" sqref="H20"/>
    </sheetView>
  </sheetViews>
  <sheetFormatPr defaultColWidth="23.85546875" defaultRowHeight="15.95" customHeight="1"/>
  <cols>
    <col min="1" max="1" width="23.85546875" style="6" customWidth="1"/>
    <col min="2" max="4" width="12.28515625" style="6" customWidth="1"/>
    <col min="5" max="5" width="10.7109375" style="6" customWidth="1"/>
    <col min="6" max="8" width="12.7109375" style="6" customWidth="1"/>
    <col min="9" max="9" width="12.42578125" style="6" customWidth="1"/>
    <col min="10" max="255" width="10" style="6" customWidth="1"/>
    <col min="256" max="16384" width="23.85546875" style="6"/>
  </cols>
  <sheetData>
    <row r="1" spans="1:9" s="5" customFormat="1" ht="16.5">
      <c r="A1" s="1"/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/>
    </row>
    <row r="3" spans="1:9" s="39" customFormat="1" ht="25.5" customHeight="1">
      <c r="A3" s="71" t="s">
        <v>84</v>
      </c>
      <c r="B3" s="71"/>
      <c r="C3" s="71"/>
      <c r="D3" s="71"/>
      <c r="E3" s="71"/>
      <c r="F3" s="71"/>
      <c r="G3" s="71"/>
      <c r="H3" s="71"/>
      <c r="I3" s="71"/>
    </row>
    <row r="4" spans="1:9" s="39" customFormat="1" ht="18.75" customHeight="1">
      <c r="A4" s="72" t="s">
        <v>85</v>
      </c>
      <c r="B4" s="72"/>
      <c r="C4" s="72"/>
      <c r="D4" s="72"/>
      <c r="E4" s="72"/>
      <c r="F4" s="72"/>
      <c r="G4" s="72"/>
      <c r="H4" s="72"/>
      <c r="I4" s="72"/>
    </row>
    <row r="5" spans="1:9" s="39" customFormat="1" ht="18.75" customHeight="1">
      <c r="A5" s="73" t="s">
        <v>88</v>
      </c>
      <c r="B5" s="73"/>
      <c r="C5" s="73"/>
      <c r="D5" s="73"/>
      <c r="E5" s="73"/>
      <c r="F5" s="73"/>
      <c r="G5" s="73"/>
      <c r="H5" s="73"/>
      <c r="I5" s="73"/>
    </row>
    <row r="6" spans="1:9" s="39" customFormat="1" ht="18" customHeight="1">
      <c r="C6" s="40"/>
      <c r="D6" s="40"/>
      <c r="I6" s="40" t="s">
        <v>86</v>
      </c>
    </row>
    <row r="7" spans="1:9" ht="25.5" customHeight="1">
      <c r="A7" s="74" t="s">
        <v>1</v>
      </c>
      <c r="B7" s="76" t="s">
        <v>2</v>
      </c>
      <c r="C7" s="77"/>
      <c r="D7" s="78"/>
      <c r="E7" s="79" t="s">
        <v>4</v>
      </c>
      <c r="F7" s="81" t="s">
        <v>5</v>
      </c>
      <c r="G7" s="81"/>
      <c r="H7" s="81"/>
      <c r="I7" s="82" t="s">
        <v>6</v>
      </c>
    </row>
    <row r="8" spans="1:9" ht="20.25" customHeight="1">
      <c r="A8" s="75"/>
      <c r="B8" s="41" t="s">
        <v>7</v>
      </c>
      <c r="C8" s="41" t="s">
        <v>8</v>
      </c>
      <c r="D8" s="41" t="s">
        <v>9</v>
      </c>
      <c r="E8" s="80"/>
      <c r="F8" s="41" t="s">
        <v>7</v>
      </c>
      <c r="G8" s="41" t="s">
        <v>8</v>
      </c>
      <c r="H8" s="41" t="s">
        <v>9</v>
      </c>
      <c r="I8" s="83"/>
    </row>
    <row r="9" spans="1:9" ht="15.95" customHeight="1">
      <c r="A9" s="42" t="s">
        <v>10</v>
      </c>
      <c r="B9" s="9"/>
      <c r="C9" s="9"/>
      <c r="D9" s="9"/>
      <c r="E9" s="9"/>
      <c r="F9" s="9"/>
      <c r="G9" s="9"/>
      <c r="H9" s="9"/>
      <c r="I9" s="43"/>
    </row>
    <row r="10" spans="1:9" ht="15.95" customHeight="1">
      <c r="A10" s="44" t="s">
        <v>11</v>
      </c>
      <c r="B10" s="12">
        <v>87273</v>
      </c>
      <c r="C10" s="12">
        <v>0</v>
      </c>
      <c r="D10" s="12">
        <f>B10+C10</f>
        <v>87273</v>
      </c>
      <c r="E10" s="25">
        <v>0</v>
      </c>
      <c r="F10" s="12">
        <v>782386</v>
      </c>
      <c r="G10" s="12">
        <v>0</v>
      </c>
      <c r="H10" s="12">
        <f>F10+G10</f>
        <v>782386</v>
      </c>
      <c r="I10" s="43"/>
    </row>
    <row r="11" spans="1:9" ht="15.95" customHeight="1">
      <c r="A11" s="42" t="s">
        <v>12</v>
      </c>
      <c r="B11" s="9"/>
      <c r="C11" s="9"/>
      <c r="D11" s="9"/>
      <c r="E11" s="12"/>
      <c r="F11" s="9"/>
      <c r="G11" s="9"/>
      <c r="H11" s="9"/>
      <c r="I11" s="43"/>
    </row>
    <row r="12" spans="1:9" ht="15.95" customHeight="1">
      <c r="A12" s="44" t="s">
        <v>11</v>
      </c>
      <c r="B12" s="12">
        <f>8609755-55605</f>
        <v>8554150</v>
      </c>
      <c r="C12" s="12">
        <v>0</v>
      </c>
      <c r="D12" s="12">
        <f>B12+C12</f>
        <v>8554150</v>
      </c>
      <c r="E12" s="25">
        <v>0</v>
      </c>
      <c r="F12" s="12">
        <v>115626903</v>
      </c>
      <c r="G12" s="12">
        <v>0</v>
      </c>
      <c r="H12" s="12">
        <f>F12+G12</f>
        <v>115626903</v>
      </c>
      <c r="I12" s="43"/>
    </row>
    <row r="13" spans="1:9" ht="15.95" customHeight="1">
      <c r="A13" s="42" t="s">
        <v>13</v>
      </c>
      <c r="B13" s="9"/>
      <c r="C13" s="9"/>
      <c r="D13" s="9"/>
      <c r="E13" s="9"/>
      <c r="F13" s="9"/>
      <c r="G13" s="9"/>
      <c r="H13" s="9"/>
      <c r="I13" s="43"/>
    </row>
    <row r="14" spans="1:9" ht="15.95" customHeight="1">
      <c r="A14" s="44" t="s">
        <v>11</v>
      </c>
      <c r="B14" s="12">
        <f>38740595-5896375</f>
        <v>32844220</v>
      </c>
      <c r="C14" s="12">
        <v>0</v>
      </c>
      <c r="D14" s="12">
        <f>B14+C14</f>
        <v>32844220</v>
      </c>
      <c r="E14" s="25">
        <v>0</v>
      </c>
      <c r="F14" s="12">
        <v>389705243</v>
      </c>
      <c r="G14" s="12">
        <v>0</v>
      </c>
      <c r="H14" s="12">
        <f>F14+G14</f>
        <v>389705243</v>
      </c>
      <c r="I14" s="43"/>
    </row>
    <row r="15" spans="1:9" ht="15.95" customHeight="1">
      <c r="A15" s="42" t="s">
        <v>14</v>
      </c>
      <c r="B15" s="9"/>
      <c r="C15" s="9"/>
      <c r="D15" s="9"/>
      <c r="E15" s="9"/>
      <c r="F15" s="9"/>
      <c r="G15" s="9"/>
      <c r="H15" s="9"/>
      <c r="I15" s="43"/>
    </row>
    <row r="16" spans="1:9" ht="15.95" customHeight="1">
      <c r="A16" s="44" t="s">
        <v>11</v>
      </c>
      <c r="B16" s="12">
        <v>2312502</v>
      </c>
      <c r="C16" s="12">
        <v>1337235</v>
      </c>
      <c r="D16" s="12">
        <f>B16+C16</f>
        <v>3649737</v>
      </c>
      <c r="E16" s="12">
        <v>0</v>
      </c>
      <c r="F16" s="12">
        <v>27358278</v>
      </c>
      <c r="G16" s="12">
        <v>1337235</v>
      </c>
      <c r="H16" s="12">
        <f>F16+G16</f>
        <v>28695513</v>
      </c>
      <c r="I16" s="43"/>
    </row>
    <row r="17" spans="1:9" ht="15.95" customHeight="1">
      <c r="A17" s="42" t="s">
        <v>15</v>
      </c>
      <c r="B17" s="9"/>
      <c r="C17" s="9"/>
      <c r="D17" s="9"/>
      <c r="E17" s="9"/>
      <c r="F17" s="9"/>
      <c r="G17" s="9"/>
      <c r="H17" s="9"/>
      <c r="I17" s="43"/>
    </row>
    <row r="18" spans="1:9" ht="15.95" customHeight="1">
      <c r="A18" s="45" t="s">
        <v>11</v>
      </c>
      <c r="B18" s="12">
        <v>466251</v>
      </c>
      <c r="C18" s="12">
        <v>0</v>
      </c>
      <c r="D18" s="12">
        <f>B18+C18</f>
        <v>466251</v>
      </c>
      <c r="E18" s="12">
        <v>0</v>
      </c>
      <c r="F18" s="12">
        <v>2831937</v>
      </c>
      <c r="G18" s="12">
        <v>0</v>
      </c>
      <c r="H18" s="12">
        <f>F18+G18</f>
        <v>2831937</v>
      </c>
      <c r="I18" s="43"/>
    </row>
    <row r="19" spans="1:9" ht="15.95" customHeight="1">
      <c r="A19" s="42" t="s">
        <v>16</v>
      </c>
      <c r="B19" s="9"/>
      <c r="C19" s="9"/>
      <c r="D19" s="9"/>
      <c r="E19" s="9"/>
      <c r="F19" s="9"/>
      <c r="G19" s="9"/>
      <c r="H19" s="9"/>
      <c r="I19" s="43"/>
    </row>
    <row r="20" spans="1:9" ht="15.95" customHeight="1">
      <c r="A20" s="44" t="s">
        <v>11</v>
      </c>
      <c r="B20" s="12">
        <v>0</v>
      </c>
      <c r="C20" s="12">
        <v>2479806</v>
      </c>
      <c r="D20" s="12">
        <f>B20+C20</f>
        <v>2479806</v>
      </c>
      <c r="E20" s="12">
        <v>0</v>
      </c>
      <c r="F20" s="12">
        <v>0</v>
      </c>
      <c r="G20" s="12">
        <v>2479806</v>
      </c>
      <c r="H20" s="12">
        <f>F20+G20</f>
        <v>2479806</v>
      </c>
      <c r="I20" s="43"/>
    </row>
    <row r="21" spans="1:9" ht="15.95" customHeight="1">
      <c r="A21" s="46" t="s">
        <v>17</v>
      </c>
      <c r="B21" s="15">
        <f>SUM(B9:B20)</f>
        <v>44264396</v>
      </c>
      <c r="C21" s="15">
        <f>SUM(C9:C20)</f>
        <v>3817041</v>
      </c>
      <c r="D21" s="15">
        <f>B21+C21</f>
        <v>48081437</v>
      </c>
      <c r="E21" s="15">
        <f>SUM(E9:E20)</f>
        <v>0</v>
      </c>
      <c r="F21" s="15">
        <f>SUM(F9:F20)</f>
        <v>536304747</v>
      </c>
      <c r="G21" s="15">
        <f>SUM(G9:G20)</f>
        <v>3817041</v>
      </c>
      <c r="H21" s="15">
        <f>F21+G21</f>
        <v>540121788</v>
      </c>
      <c r="I21" s="47"/>
    </row>
    <row r="22" spans="1:9" ht="58.5" customHeight="1">
      <c r="A22" s="48" t="s">
        <v>18</v>
      </c>
      <c r="B22" s="105" t="s">
        <v>77</v>
      </c>
      <c r="C22" s="106"/>
      <c r="D22" s="106"/>
      <c r="E22" s="106"/>
      <c r="F22" s="106"/>
      <c r="G22" s="106"/>
      <c r="H22" s="106"/>
      <c r="I22" s="107"/>
    </row>
    <row r="23" spans="1:9" ht="15.95" customHeight="1">
      <c r="A23" s="69" t="s">
        <v>22</v>
      </c>
      <c r="B23" s="69"/>
      <c r="C23" s="69"/>
      <c r="D23" s="69"/>
      <c r="E23" s="69"/>
      <c r="F23" s="69"/>
      <c r="G23" s="69"/>
      <c r="H23" s="69"/>
      <c r="I23" s="69"/>
    </row>
    <row r="24" spans="1:9" ht="18.75" customHeight="1">
      <c r="A24" s="70" t="s">
        <v>23</v>
      </c>
      <c r="B24" s="70"/>
      <c r="C24" s="70"/>
      <c r="D24" s="70"/>
      <c r="E24" s="70"/>
      <c r="F24" s="70"/>
      <c r="G24" s="70"/>
      <c r="H24" s="70"/>
      <c r="I24" s="70"/>
    </row>
    <row r="25" spans="1:9" ht="50.25" customHeight="1">
      <c r="A25" s="70" t="s">
        <v>24</v>
      </c>
      <c r="B25" s="70"/>
      <c r="C25" s="70"/>
      <c r="D25" s="70"/>
      <c r="E25" s="70"/>
      <c r="F25" s="70"/>
      <c r="G25" s="70"/>
      <c r="H25" s="70"/>
      <c r="I25" s="70"/>
    </row>
    <row r="26" spans="1:9" ht="15.95" customHeight="1">
      <c r="A26" s="49"/>
      <c r="B26" s="49"/>
      <c r="C26" s="49"/>
      <c r="D26" s="49"/>
      <c r="E26" s="49"/>
      <c r="F26" s="49"/>
      <c r="G26" s="49"/>
      <c r="H26" s="49"/>
      <c r="I26" s="49"/>
    </row>
    <row r="27" spans="1:9" ht="15.95" customHeight="1">
      <c r="A27" s="50" t="s">
        <v>19</v>
      </c>
      <c r="B27" s="51"/>
      <c r="D27" s="52" t="s">
        <v>20</v>
      </c>
      <c r="E27" s="53"/>
      <c r="G27" s="53" t="s">
        <v>21</v>
      </c>
      <c r="H27" s="50"/>
      <c r="I27" s="54"/>
    </row>
    <row r="28" spans="1:9" ht="15.95" customHeight="1">
      <c r="A28" s="54"/>
      <c r="B28" s="54"/>
      <c r="C28" s="54"/>
      <c r="D28" s="54"/>
      <c r="E28" s="54"/>
      <c r="F28" s="54"/>
      <c r="G28" s="54"/>
      <c r="H28" s="54"/>
      <c r="I28" s="54"/>
    </row>
    <row r="29" spans="1:9" ht="15.95" customHeight="1">
      <c r="A29" s="38"/>
    </row>
    <row r="30" spans="1:9" ht="15.95" customHeight="1">
      <c r="A30" s="38"/>
    </row>
    <row r="31" spans="1:9" ht="15.95" customHeight="1">
      <c r="A31" s="38"/>
    </row>
  </sheetData>
  <mergeCells count="12">
    <mergeCell ref="A3:I3"/>
    <mergeCell ref="A4:I4"/>
    <mergeCell ref="A5:I5"/>
    <mergeCell ref="A23:I23"/>
    <mergeCell ref="A25:I25"/>
    <mergeCell ref="A7:A8"/>
    <mergeCell ref="B7:D7"/>
    <mergeCell ref="E7:E8"/>
    <mergeCell ref="F7:H7"/>
    <mergeCell ref="I7:I8"/>
    <mergeCell ref="B22:I22"/>
    <mergeCell ref="A24:I24"/>
  </mergeCells>
  <phoneticPr fontId="5" type="noConversion"/>
  <printOptions horizontalCentered="1"/>
  <pageMargins left="0.35433070866141736" right="0.35433070866141736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Normal="85" workbookViewId="0">
      <pane ySplit="8" topLeftCell="A9" activePane="bottomLeft" state="frozen"/>
      <selection pane="bottomLeft" activeCell="B22" sqref="B22:I22"/>
    </sheetView>
  </sheetViews>
  <sheetFormatPr defaultColWidth="23.85546875" defaultRowHeight="15.95" customHeight="1"/>
  <cols>
    <col min="1" max="1" width="23.85546875" style="6" customWidth="1"/>
    <col min="2" max="4" width="12.28515625" style="6" customWidth="1"/>
    <col min="5" max="5" width="10.7109375" style="6" customWidth="1"/>
    <col min="6" max="8" width="12.7109375" style="6" customWidth="1"/>
    <col min="9" max="9" width="12.42578125" style="6" customWidth="1"/>
    <col min="10" max="255" width="10" style="6" customWidth="1"/>
    <col min="256" max="16384" width="23.85546875" style="6"/>
  </cols>
  <sheetData>
    <row r="1" spans="1:9" s="5" customFormat="1" ht="16.5">
      <c r="A1" s="1"/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/>
    </row>
    <row r="3" spans="1:9" s="2" customFormat="1" ht="25.5" customHeight="1">
      <c r="A3" s="88" t="s">
        <v>57</v>
      </c>
      <c r="B3" s="88"/>
      <c r="C3" s="88"/>
      <c r="D3" s="88"/>
      <c r="E3" s="88"/>
      <c r="F3" s="88"/>
      <c r="G3" s="88"/>
      <c r="H3" s="88"/>
      <c r="I3" s="88"/>
    </row>
    <row r="4" spans="1:9" s="2" customFormat="1" ht="18.75" customHeight="1">
      <c r="A4" s="89" t="s">
        <v>3</v>
      </c>
      <c r="B4" s="89"/>
      <c r="C4" s="89"/>
      <c r="D4" s="89"/>
      <c r="E4" s="89"/>
      <c r="F4" s="89"/>
      <c r="G4" s="89"/>
      <c r="H4" s="89"/>
      <c r="I4" s="89"/>
    </row>
    <row r="5" spans="1:9" s="2" customFormat="1" ht="18.75" customHeight="1">
      <c r="A5" s="90" t="s">
        <v>25</v>
      </c>
      <c r="B5" s="90"/>
      <c r="C5" s="90"/>
      <c r="D5" s="90"/>
      <c r="E5" s="90"/>
      <c r="F5" s="90"/>
      <c r="G5" s="90"/>
      <c r="H5" s="90"/>
      <c r="I5" s="90"/>
    </row>
    <row r="6" spans="1:9" s="2" customFormat="1" ht="18" customHeight="1">
      <c r="C6" s="3"/>
      <c r="D6" s="3"/>
      <c r="I6" s="3" t="s">
        <v>0</v>
      </c>
    </row>
    <row r="7" spans="1:9" ht="25.5" customHeight="1">
      <c r="A7" s="110" t="s">
        <v>1</v>
      </c>
      <c r="B7" s="112" t="s">
        <v>2</v>
      </c>
      <c r="C7" s="113"/>
      <c r="D7" s="114"/>
      <c r="E7" s="96" t="s">
        <v>4</v>
      </c>
      <c r="F7" s="115" t="s">
        <v>5</v>
      </c>
      <c r="G7" s="115"/>
      <c r="H7" s="115"/>
      <c r="I7" s="116" t="s">
        <v>6</v>
      </c>
    </row>
    <row r="8" spans="1:9" ht="20.25" customHeight="1">
      <c r="A8" s="111"/>
      <c r="B8" s="7" t="s">
        <v>7</v>
      </c>
      <c r="C8" s="7" t="s">
        <v>8</v>
      </c>
      <c r="D8" s="7" t="s">
        <v>9</v>
      </c>
      <c r="E8" s="97"/>
      <c r="F8" s="7" t="s">
        <v>7</v>
      </c>
      <c r="G8" s="7" t="s">
        <v>8</v>
      </c>
      <c r="H8" s="7" t="s">
        <v>9</v>
      </c>
      <c r="I8" s="117"/>
    </row>
    <row r="9" spans="1:9" ht="15.9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95" customHeight="1">
      <c r="A10" s="11" t="s">
        <v>11</v>
      </c>
      <c r="B10" s="12">
        <v>56605</v>
      </c>
      <c r="C10" s="12">
        <v>0</v>
      </c>
      <c r="D10" s="12">
        <f>B10+C10</f>
        <v>56605</v>
      </c>
      <c r="E10" s="25">
        <v>0</v>
      </c>
      <c r="F10" s="12">
        <v>56605</v>
      </c>
      <c r="G10" s="12">
        <v>0</v>
      </c>
      <c r="H10" s="12">
        <f>F10+G10</f>
        <v>56605</v>
      </c>
      <c r="I10" s="10"/>
    </row>
    <row r="11" spans="1:9" ht="15.9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95" customHeight="1">
      <c r="A12" s="11" t="s">
        <v>11</v>
      </c>
      <c r="B12" s="12">
        <v>8812631</v>
      </c>
      <c r="C12" s="12">
        <v>0</v>
      </c>
      <c r="D12" s="12">
        <f>B12+C12</f>
        <v>8812631</v>
      </c>
      <c r="E12" s="25">
        <v>0</v>
      </c>
      <c r="F12" s="12">
        <f>D12+E12</f>
        <v>8812631</v>
      </c>
      <c r="G12" s="12">
        <v>0</v>
      </c>
      <c r="H12" s="12">
        <f>F12+G12</f>
        <v>8812631</v>
      </c>
      <c r="I12" s="10"/>
    </row>
    <row r="13" spans="1:9" ht="15.9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95" customHeight="1">
      <c r="A14" s="11" t="s">
        <v>11</v>
      </c>
      <c r="B14" s="12">
        <v>23153192</v>
      </c>
      <c r="C14" s="12">
        <v>0</v>
      </c>
      <c r="D14" s="12">
        <f>B14+C14</f>
        <v>23153192</v>
      </c>
      <c r="E14" s="25">
        <v>0</v>
      </c>
      <c r="F14" s="12">
        <v>23153192</v>
      </c>
      <c r="G14" s="12">
        <v>0</v>
      </c>
      <c r="H14" s="12">
        <f>F14+G14</f>
        <v>23153192</v>
      </c>
      <c r="I14" s="10"/>
    </row>
    <row r="15" spans="1:9" ht="15.9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95" customHeight="1">
      <c r="A16" s="11" t="s">
        <v>11</v>
      </c>
      <c r="B16" s="12">
        <v>1515104</v>
      </c>
      <c r="C16" s="12">
        <v>0</v>
      </c>
      <c r="D16" s="12">
        <f t="shared" ref="D16:D21" si="0">B16+C16</f>
        <v>1515104</v>
      </c>
      <c r="E16" s="12">
        <v>0</v>
      </c>
      <c r="F16" s="12">
        <v>1515104</v>
      </c>
      <c r="G16" s="12">
        <v>0</v>
      </c>
      <c r="H16" s="12">
        <f t="shared" ref="H16:H21" si="1">F16+G16</f>
        <v>1515104</v>
      </c>
      <c r="I16" s="10"/>
    </row>
    <row r="17" spans="1:9" ht="15.9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95" customHeight="1">
      <c r="A18" s="13" t="s">
        <v>11</v>
      </c>
      <c r="B18" s="12">
        <v>0</v>
      </c>
      <c r="C18" s="12">
        <v>0</v>
      </c>
      <c r="D18" s="12">
        <f t="shared" si="0"/>
        <v>0</v>
      </c>
      <c r="E18" s="12">
        <v>0</v>
      </c>
      <c r="F18" s="12">
        <v>0</v>
      </c>
      <c r="G18" s="12">
        <v>0</v>
      </c>
      <c r="H18" s="12">
        <f t="shared" si="1"/>
        <v>0</v>
      </c>
      <c r="I18" s="10"/>
    </row>
    <row r="19" spans="1:9" ht="15.95" customHeight="1">
      <c r="A19" s="8" t="s">
        <v>16</v>
      </c>
      <c r="B19" s="9"/>
      <c r="C19" s="9"/>
      <c r="D19" s="9"/>
      <c r="E19" s="9"/>
      <c r="F19" s="9"/>
      <c r="G19" s="9"/>
      <c r="H19" s="9"/>
      <c r="I19" s="10"/>
    </row>
    <row r="20" spans="1:9" ht="15.9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0"/>
    </row>
    <row r="21" spans="1:9" ht="15.95" customHeight="1">
      <c r="A21" s="14" t="s">
        <v>17</v>
      </c>
      <c r="B21" s="15">
        <f>SUM(B9:B20)</f>
        <v>33537532</v>
      </c>
      <c r="C21" s="15">
        <f>SUM(C9:C20)</f>
        <v>0</v>
      </c>
      <c r="D21" s="15">
        <f t="shared" si="0"/>
        <v>33537532</v>
      </c>
      <c r="E21" s="15">
        <f>SUM(E9:E20)</f>
        <v>0</v>
      </c>
      <c r="F21" s="15">
        <f>SUM(F9:F20)</f>
        <v>33537532</v>
      </c>
      <c r="G21" s="15">
        <f>SUM(G9:G20)</f>
        <v>0</v>
      </c>
      <c r="H21" s="15">
        <f t="shared" si="1"/>
        <v>33537532</v>
      </c>
      <c r="I21" s="16"/>
    </row>
    <row r="22" spans="1:9" ht="58.5" customHeight="1">
      <c r="A22" s="17" t="s">
        <v>18</v>
      </c>
      <c r="B22" s="84" t="s">
        <v>89</v>
      </c>
      <c r="C22" s="85"/>
      <c r="D22" s="85"/>
      <c r="E22" s="85"/>
      <c r="F22" s="85"/>
      <c r="G22" s="85"/>
      <c r="H22" s="85"/>
      <c r="I22" s="86"/>
    </row>
    <row r="23" spans="1:9" ht="15.95" customHeight="1">
      <c r="A23" s="108" t="s">
        <v>22</v>
      </c>
      <c r="B23" s="108"/>
      <c r="C23" s="108"/>
      <c r="D23" s="108"/>
      <c r="E23" s="108"/>
      <c r="F23" s="108"/>
      <c r="G23" s="108"/>
      <c r="H23" s="108"/>
      <c r="I23" s="108"/>
    </row>
    <row r="24" spans="1:9" ht="18.75" customHeight="1">
      <c r="A24" s="109" t="s">
        <v>23</v>
      </c>
      <c r="B24" s="109"/>
      <c r="C24" s="109"/>
      <c r="D24" s="109"/>
      <c r="E24" s="109"/>
      <c r="F24" s="109"/>
      <c r="G24" s="109"/>
      <c r="H24" s="109"/>
      <c r="I24" s="109"/>
    </row>
    <row r="25" spans="1:9" ht="50.25" customHeight="1">
      <c r="A25" s="109" t="s">
        <v>24</v>
      </c>
      <c r="B25" s="109"/>
      <c r="C25" s="109"/>
      <c r="D25" s="109"/>
      <c r="E25" s="109"/>
      <c r="F25" s="109"/>
      <c r="G25" s="109"/>
      <c r="H25" s="109"/>
      <c r="I25" s="109"/>
    </row>
    <row r="26" spans="1:9" ht="15.9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95" customHeight="1">
      <c r="A27" s="19" t="s">
        <v>19</v>
      </c>
      <c r="B27" s="20"/>
      <c r="D27" s="21" t="s">
        <v>20</v>
      </c>
      <c r="E27" s="22"/>
      <c r="G27" s="22" t="s">
        <v>21</v>
      </c>
      <c r="H27" s="19"/>
      <c r="I27" s="23"/>
    </row>
    <row r="28" spans="1:9" ht="15.9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5.95" customHeight="1">
      <c r="A29" s="24"/>
    </row>
    <row r="30" spans="1:9" ht="15.95" customHeight="1">
      <c r="A30" s="24"/>
    </row>
    <row r="31" spans="1:9" ht="15.95" customHeight="1">
      <c r="A31" s="24"/>
    </row>
  </sheetData>
  <mergeCells count="12">
    <mergeCell ref="A3:I3"/>
    <mergeCell ref="A4:I4"/>
    <mergeCell ref="A5:I5"/>
    <mergeCell ref="A23:I23"/>
    <mergeCell ref="A25:I25"/>
    <mergeCell ref="A7:A8"/>
    <mergeCell ref="B7:D7"/>
    <mergeCell ref="E7:E8"/>
    <mergeCell ref="F7:H7"/>
    <mergeCell ref="I7:I8"/>
    <mergeCell ref="B22:I22"/>
    <mergeCell ref="A24:I24"/>
  </mergeCells>
  <phoneticPr fontId="5" type="noConversion"/>
  <printOptions horizontalCentered="1"/>
  <pageMargins left="0.35433070866141736" right="0.35433070866141736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="118" zoomScaleNormal="118" workbookViewId="0">
      <pane ySplit="8" topLeftCell="A19" activePane="bottomLeft" state="frozen"/>
      <selection pane="bottomLeft" activeCell="H10" sqref="H10:H21"/>
    </sheetView>
  </sheetViews>
  <sheetFormatPr defaultColWidth="23.85546875" defaultRowHeight="15.95" customHeight="1"/>
  <cols>
    <col min="1" max="1" width="23.85546875" style="6" customWidth="1"/>
    <col min="2" max="4" width="12.28515625" style="6" customWidth="1"/>
    <col min="5" max="5" width="10.7109375" style="6" customWidth="1"/>
    <col min="6" max="8" width="12.7109375" style="6" customWidth="1"/>
    <col min="9" max="9" width="12.42578125" style="6" customWidth="1"/>
    <col min="10" max="10" width="15.7109375" style="57" customWidth="1"/>
    <col min="11" max="255" width="10" style="6" customWidth="1"/>
    <col min="256" max="16384" width="23.85546875" style="6"/>
  </cols>
  <sheetData>
    <row r="1" spans="1:10" s="5" customFormat="1" ht="16.5">
      <c r="A1" s="1"/>
      <c r="B1" s="1"/>
      <c r="C1" s="1"/>
      <c r="J1" s="55"/>
    </row>
    <row r="2" spans="1:10" s="5" customFormat="1" ht="16.5">
      <c r="A2" s="1"/>
      <c r="B2" s="1"/>
      <c r="C2" s="4"/>
      <c r="D2" s="4"/>
      <c r="E2" s="4"/>
      <c r="F2" s="4"/>
      <c r="G2" s="4"/>
      <c r="H2" s="4"/>
      <c r="I2" s="4"/>
      <c r="J2" s="55"/>
    </row>
    <row r="3" spans="1:10" s="39" customFormat="1" ht="25.5" customHeight="1">
      <c r="A3" s="71" t="s">
        <v>58</v>
      </c>
      <c r="B3" s="71"/>
      <c r="C3" s="71"/>
      <c r="D3" s="71"/>
      <c r="E3" s="71"/>
      <c r="F3" s="71"/>
      <c r="G3" s="71"/>
      <c r="H3" s="71"/>
      <c r="I3" s="71"/>
      <c r="J3" s="56"/>
    </row>
    <row r="4" spans="1:10" s="39" customFormat="1" ht="18.75" customHeight="1">
      <c r="A4" s="72" t="s">
        <v>29</v>
      </c>
      <c r="B4" s="72"/>
      <c r="C4" s="72"/>
      <c r="D4" s="72"/>
      <c r="E4" s="72"/>
      <c r="F4" s="72"/>
      <c r="G4" s="72"/>
      <c r="H4" s="72"/>
      <c r="I4" s="72"/>
      <c r="J4" s="56"/>
    </row>
    <row r="5" spans="1:10" s="39" customFormat="1" ht="18.75" customHeight="1">
      <c r="A5" s="73" t="s">
        <v>163</v>
      </c>
      <c r="B5" s="73"/>
      <c r="C5" s="73"/>
      <c r="D5" s="73"/>
      <c r="E5" s="73"/>
      <c r="F5" s="73"/>
      <c r="G5" s="73"/>
      <c r="H5" s="73"/>
      <c r="I5" s="73"/>
      <c r="J5" s="56"/>
    </row>
    <row r="6" spans="1:10" s="39" customFormat="1" ht="18" customHeight="1">
      <c r="C6" s="40"/>
      <c r="D6" s="40"/>
      <c r="I6" s="40" t="s">
        <v>31</v>
      </c>
      <c r="J6" s="56"/>
    </row>
    <row r="7" spans="1:10" ht="25.5" customHeight="1">
      <c r="A7" s="74" t="s">
        <v>1</v>
      </c>
      <c r="B7" s="76" t="s">
        <v>2</v>
      </c>
      <c r="C7" s="77"/>
      <c r="D7" s="78"/>
      <c r="E7" s="79" t="s">
        <v>4</v>
      </c>
      <c r="F7" s="81" t="s">
        <v>5</v>
      </c>
      <c r="G7" s="81"/>
      <c r="H7" s="81"/>
      <c r="I7" s="82" t="s">
        <v>6</v>
      </c>
    </row>
    <row r="8" spans="1:10" ht="20.25" customHeight="1">
      <c r="A8" s="75"/>
      <c r="B8" s="63" t="s">
        <v>7</v>
      </c>
      <c r="C8" s="63" t="s">
        <v>8</v>
      </c>
      <c r="D8" s="63" t="s">
        <v>9</v>
      </c>
      <c r="E8" s="80"/>
      <c r="F8" s="63" t="s">
        <v>7</v>
      </c>
      <c r="G8" s="63" t="s">
        <v>8</v>
      </c>
      <c r="H8" s="63" t="s">
        <v>9</v>
      </c>
      <c r="I8" s="83"/>
    </row>
    <row r="9" spans="1:10" ht="15.95" customHeight="1">
      <c r="A9" s="42" t="s">
        <v>10</v>
      </c>
      <c r="B9" s="9"/>
      <c r="C9" s="9"/>
      <c r="D9" s="9"/>
      <c r="E9" s="9"/>
      <c r="F9" s="9"/>
      <c r="G9" s="9"/>
      <c r="H9" s="9"/>
      <c r="I9" s="43"/>
      <c r="J9" s="12"/>
    </row>
    <row r="10" spans="1:10" ht="15.95" customHeight="1">
      <c r="A10" s="44" t="s">
        <v>11</v>
      </c>
      <c r="B10" s="12">
        <v>59270</v>
      </c>
      <c r="C10" s="12">
        <v>0</v>
      </c>
      <c r="D10" s="12">
        <f>B10+C10</f>
        <v>59270</v>
      </c>
      <c r="E10" s="25">
        <v>0</v>
      </c>
      <c r="F10" s="12">
        <f>D10+J10</f>
        <v>296350</v>
      </c>
      <c r="G10" s="12">
        <v>0</v>
      </c>
      <c r="H10" s="12">
        <f>F10+G10</f>
        <v>296350</v>
      </c>
      <c r="I10" s="43"/>
      <c r="J10" s="9">
        <v>237080</v>
      </c>
    </row>
    <row r="11" spans="1:10" ht="15.95" customHeight="1">
      <c r="A11" s="42" t="s">
        <v>12</v>
      </c>
      <c r="B11" s="9"/>
      <c r="C11" s="9"/>
      <c r="D11" s="9"/>
      <c r="E11" s="12"/>
      <c r="F11" s="9"/>
      <c r="G11" s="9"/>
      <c r="H11" s="9"/>
      <c r="I11" s="43"/>
      <c r="J11" s="12"/>
    </row>
    <row r="12" spans="1:10" ht="15.95" customHeight="1">
      <c r="A12" s="44" t="s">
        <v>11</v>
      </c>
      <c r="B12" s="12">
        <v>8984482</v>
      </c>
      <c r="C12" s="12">
        <v>0</v>
      </c>
      <c r="D12" s="12">
        <f>B12+C12</f>
        <v>8984482</v>
      </c>
      <c r="E12" s="25">
        <v>0</v>
      </c>
      <c r="F12" s="12">
        <f>D12+J12</f>
        <v>47019380</v>
      </c>
      <c r="G12" s="12">
        <v>0</v>
      </c>
      <c r="H12" s="12">
        <f>F12+G12</f>
        <v>47019380</v>
      </c>
      <c r="I12" s="43"/>
      <c r="J12" s="9">
        <v>38034898</v>
      </c>
    </row>
    <row r="13" spans="1:10" ht="15.95" customHeight="1">
      <c r="A13" s="42" t="s">
        <v>13</v>
      </c>
      <c r="B13" s="9"/>
      <c r="C13" s="9"/>
      <c r="D13" s="9"/>
      <c r="E13" s="59"/>
      <c r="F13" s="9"/>
      <c r="G13" s="9"/>
      <c r="H13" s="9"/>
      <c r="I13" s="43"/>
      <c r="J13" s="12"/>
    </row>
    <row r="14" spans="1:10" ht="15.95" customHeight="1">
      <c r="A14" s="44" t="s">
        <v>11</v>
      </c>
      <c r="B14" s="12">
        <f>35556709-3585207</f>
        <v>31971502</v>
      </c>
      <c r="C14" s="12">
        <v>0</v>
      </c>
      <c r="D14" s="12">
        <f>B14+C14</f>
        <v>31971502</v>
      </c>
      <c r="E14" s="25">
        <v>0</v>
      </c>
      <c r="F14" s="12">
        <f>D14+J14</f>
        <v>145837619</v>
      </c>
      <c r="G14" s="12">
        <v>0</v>
      </c>
      <c r="H14" s="12">
        <f>F14+G14</f>
        <v>145837619</v>
      </c>
      <c r="I14" s="43"/>
      <c r="J14" s="9">
        <v>113866117</v>
      </c>
    </row>
    <row r="15" spans="1:10" ht="15.95" customHeight="1">
      <c r="A15" s="42" t="s">
        <v>14</v>
      </c>
      <c r="B15" s="9"/>
      <c r="C15" s="9"/>
      <c r="D15" s="9"/>
      <c r="E15" s="9"/>
      <c r="F15" s="9"/>
      <c r="G15" s="9"/>
      <c r="H15" s="9"/>
      <c r="I15" s="43"/>
      <c r="J15" s="12"/>
    </row>
    <row r="16" spans="1:10" ht="15.95" customHeight="1">
      <c r="A16" s="44" t="s">
        <v>11</v>
      </c>
      <c r="B16" s="12">
        <f>2144848+444070</f>
        <v>2588918</v>
      </c>
      <c r="C16" s="12">
        <v>0</v>
      </c>
      <c r="D16" s="12">
        <f>B16+C16</f>
        <v>2588918</v>
      </c>
      <c r="E16" s="12">
        <v>0</v>
      </c>
      <c r="F16" s="12">
        <f>J16+D16</f>
        <v>11136589</v>
      </c>
      <c r="G16" s="12">
        <v>0</v>
      </c>
      <c r="H16" s="12">
        <f>F16+G16</f>
        <v>11136589</v>
      </c>
      <c r="I16" s="43"/>
      <c r="J16" s="9">
        <v>8547671</v>
      </c>
    </row>
    <row r="17" spans="1:10" ht="15.95" customHeight="1">
      <c r="A17" s="42" t="s">
        <v>15</v>
      </c>
      <c r="B17" s="9"/>
      <c r="C17" s="9"/>
      <c r="D17" s="9"/>
      <c r="E17" s="9"/>
      <c r="F17" s="9"/>
      <c r="G17" s="9"/>
      <c r="H17" s="9"/>
      <c r="I17" s="43"/>
      <c r="J17" s="12"/>
    </row>
    <row r="18" spans="1:10" ht="15.95" customHeight="1">
      <c r="A18" s="45" t="s">
        <v>11</v>
      </c>
      <c r="B18" s="12">
        <v>91266</v>
      </c>
      <c r="C18" s="12">
        <v>0</v>
      </c>
      <c r="D18" s="12">
        <f>B18+C18</f>
        <v>91266</v>
      </c>
      <c r="E18" s="12">
        <v>0</v>
      </c>
      <c r="F18" s="12">
        <f>D18+J18</f>
        <v>917037</v>
      </c>
      <c r="G18" s="12">
        <v>0</v>
      </c>
      <c r="H18" s="12">
        <f>F18+G18</f>
        <v>917037</v>
      </c>
      <c r="I18" s="43"/>
      <c r="J18" s="9">
        <v>825771</v>
      </c>
    </row>
    <row r="19" spans="1:10" ht="15.95" customHeight="1">
      <c r="A19" s="42" t="s">
        <v>16</v>
      </c>
      <c r="B19" s="9"/>
      <c r="C19" s="9"/>
      <c r="D19" s="9"/>
      <c r="E19" s="9"/>
      <c r="F19" s="9"/>
      <c r="G19" s="9"/>
      <c r="H19" s="9"/>
      <c r="I19" s="43"/>
      <c r="J19" s="12"/>
    </row>
    <row r="20" spans="1:10" ht="15.95" customHeight="1">
      <c r="A20" s="44" t="s">
        <v>11</v>
      </c>
      <c r="B20" s="12">
        <v>0</v>
      </c>
      <c r="C20" s="6">
        <v>0</v>
      </c>
      <c r="D20" s="12">
        <f>B20+C20</f>
        <v>0</v>
      </c>
      <c r="E20" s="12">
        <v>0</v>
      </c>
      <c r="F20" s="12">
        <v>0</v>
      </c>
      <c r="G20" s="12">
        <v>0</v>
      </c>
      <c r="H20" s="12">
        <f>F20+G20</f>
        <v>0</v>
      </c>
      <c r="I20" s="43"/>
      <c r="J20" s="12">
        <v>0</v>
      </c>
    </row>
    <row r="21" spans="1:10" ht="15.95" customHeight="1">
      <c r="A21" s="46" t="s">
        <v>17</v>
      </c>
      <c r="B21" s="15">
        <f>SUM(B9:B20)</f>
        <v>43695438</v>
      </c>
      <c r="C21" s="15">
        <f>SUM(C9:C20)</f>
        <v>0</v>
      </c>
      <c r="D21" s="15">
        <f>B21+C21</f>
        <v>43695438</v>
      </c>
      <c r="E21" s="15">
        <f>SUM(E9:E20)</f>
        <v>0</v>
      </c>
      <c r="F21" s="15">
        <f>SUM(F10:F20)</f>
        <v>205206975</v>
      </c>
      <c r="G21" s="15">
        <f>SUM(G9:G20)</f>
        <v>0</v>
      </c>
      <c r="H21" s="15">
        <f>F21+G21</f>
        <v>205206975</v>
      </c>
      <c r="I21" s="47"/>
      <c r="J21" s="15">
        <v>161511537</v>
      </c>
    </row>
    <row r="22" spans="1:10" ht="58.5" customHeight="1">
      <c r="A22" s="48" t="s">
        <v>18</v>
      </c>
      <c r="B22" s="66" t="s">
        <v>159</v>
      </c>
      <c r="C22" s="67"/>
      <c r="D22" s="67"/>
      <c r="E22" s="67"/>
      <c r="F22" s="67"/>
      <c r="G22" s="67"/>
      <c r="H22" s="67"/>
      <c r="I22" s="68"/>
    </row>
    <row r="23" spans="1:10" ht="15.95" customHeight="1">
      <c r="A23" s="69" t="s">
        <v>22</v>
      </c>
      <c r="B23" s="69"/>
      <c r="C23" s="69"/>
      <c r="D23" s="69"/>
      <c r="E23" s="69"/>
      <c r="F23" s="69"/>
      <c r="G23" s="69"/>
      <c r="H23" s="69"/>
      <c r="I23" s="69"/>
    </row>
    <row r="24" spans="1:10" ht="18.75" customHeight="1">
      <c r="A24" s="70" t="s">
        <v>23</v>
      </c>
      <c r="B24" s="70"/>
      <c r="C24" s="70"/>
      <c r="D24" s="70"/>
      <c r="E24" s="70"/>
      <c r="F24" s="70"/>
      <c r="G24" s="70"/>
      <c r="H24" s="70"/>
      <c r="I24" s="70"/>
    </row>
    <row r="25" spans="1:10" ht="50.25" customHeight="1">
      <c r="A25" s="70" t="s">
        <v>24</v>
      </c>
      <c r="B25" s="70"/>
      <c r="C25" s="70"/>
      <c r="D25" s="70"/>
      <c r="E25" s="70"/>
      <c r="F25" s="70"/>
      <c r="G25" s="70"/>
      <c r="H25" s="70"/>
      <c r="I25" s="70"/>
    </row>
    <row r="26" spans="1:10" ht="15.95" customHeight="1">
      <c r="A26" s="62"/>
      <c r="B26" s="62"/>
      <c r="C26" s="62"/>
      <c r="D26" s="62"/>
      <c r="E26" s="62"/>
      <c r="F26" s="62"/>
      <c r="G26" s="62"/>
      <c r="H26" s="62"/>
      <c r="I26" s="62"/>
    </row>
    <row r="27" spans="1:10" ht="15.95" customHeight="1">
      <c r="A27" s="50" t="s">
        <v>19</v>
      </c>
      <c r="B27" s="51"/>
      <c r="D27" s="52" t="s">
        <v>20</v>
      </c>
      <c r="E27" s="53"/>
      <c r="G27" s="53" t="s">
        <v>90</v>
      </c>
      <c r="H27" s="50"/>
      <c r="I27" s="54"/>
    </row>
    <row r="28" spans="1:10" ht="15.95" customHeight="1">
      <c r="A28" s="54"/>
      <c r="B28" s="54"/>
      <c r="C28" s="54"/>
      <c r="D28" s="54"/>
      <c r="E28" s="54"/>
      <c r="F28" s="54"/>
      <c r="G28" s="54"/>
      <c r="H28" s="54"/>
      <c r="I28" s="54"/>
    </row>
    <row r="29" spans="1:10" ht="15.95" customHeight="1">
      <c r="A29" s="38"/>
    </row>
    <row r="30" spans="1:10" ht="15.95" customHeight="1">
      <c r="A30" s="38"/>
    </row>
    <row r="31" spans="1:10" ht="15.95" customHeight="1">
      <c r="A31" s="38"/>
    </row>
  </sheetData>
  <mergeCells count="12"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  <mergeCell ref="F7:H7"/>
    <mergeCell ref="I7:I8"/>
  </mergeCells>
  <phoneticPr fontId="5" type="noConversion"/>
  <printOptions horizontalCentered="1"/>
  <pageMargins left="0.35433070866141736" right="0.35433070866141736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130" zoomScaleNormal="130" workbookViewId="0">
      <pane ySplit="8" topLeftCell="A9" activePane="bottomLeft" state="frozen"/>
      <selection pane="bottomLeft" activeCell="J10" sqref="J10:J21"/>
    </sheetView>
  </sheetViews>
  <sheetFormatPr defaultColWidth="23.85546875" defaultRowHeight="15.95" customHeight="1"/>
  <cols>
    <col min="1" max="1" width="23.85546875" style="6" customWidth="1"/>
    <col min="2" max="4" width="12.28515625" style="6" customWidth="1"/>
    <col min="5" max="5" width="10.7109375" style="6" customWidth="1"/>
    <col min="6" max="8" width="12.7109375" style="6" customWidth="1"/>
    <col min="9" max="9" width="12.42578125" style="6" customWidth="1"/>
    <col min="10" max="10" width="15.7109375" style="57" customWidth="1"/>
    <col min="11" max="255" width="10" style="6" customWidth="1"/>
    <col min="256" max="16384" width="23.85546875" style="6"/>
  </cols>
  <sheetData>
    <row r="1" spans="1:12" s="5" customFormat="1" ht="16.5">
      <c r="A1" s="1"/>
      <c r="B1" s="1"/>
      <c r="C1" s="1"/>
      <c r="J1" s="55"/>
    </row>
    <row r="2" spans="1:12" s="5" customFormat="1" ht="16.5">
      <c r="A2" s="1"/>
      <c r="B2" s="1"/>
      <c r="C2" s="4"/>
      <c r="D2" s="4"/>
      <c r="E2" s="4"/>
      <c r="F2" s="4"/>
      <c r="G2" s="4"/>
      <c r="H2" s="4"/>
      <c r="I2" s="4"/>
      <c r="J2" s="55"/>
    </row>
    <row r="3" spans="1:12" s="39" customFormat="1" ht="25.5" customHeight="1">
      <c r="A3" s="71" t="s">
        <v>58</v>
      </c>
      <c r="B3" s="71"/>
      <c r="C3" s="71"/>
      <c r="D3" s="71"/>
      <c r="E3" s="71"/>
      <c r="F3" s="71"/>
      <c r="G3" s="71"/>
      <c r="H3" s="71"/>
      <c r="I3" s="71"/>
      <c r="J3" s="56"/>
    </row>
    <row r="4" spans="1:12" s="39" customFormat="1" ht="18.75" customHeight="1">
      <c r="A4" s="72" t="s">
        <v>29</v>
      </c>
      <c r="B4" s="72"/>
      <c r="C4" s="72"/>
      <c r="D4" s="72"/>
      <c r="E4" s="72"/>
      <c r="F4" s="72"/>
      <c r="G4" s="72"/>
      <c r="H4" s="72"/>
      <c r="I4" s="72"/>
      <c r="J4" s="56"/>
    </row>
    <row r="5" spans="1:12" s="39" customFormat="1" ht="18.75" customHeight="1">
      <c r="A5" s="73" t="s">
        <v>162</v>
      </c>
      <c r="B5" s="73"/>
      <c r="C5" s="73"/>
      <c r="D5" s="73"/>
      <c r="E5" s="73"/>
      <c r="F5" s="73"/>
      <c r="G5" s="73"/>
      <c r="H5" s="73"/>
      <c r="I5" s="73"/>
      <c r="J5" s="56"/>
    </row>
    <row r="6" spans="1:12" s="39" customFormat="1" ht="18" customHeight="1">
      <c r="C6" s="40"/>
      <c r="D6" s="40"/>
      <c r="I6" s="40" t="s">
        <v>31</v>
      </c>
      <c r="J6" s="56"/>
    </row>
    <row r="7" spans="1:12" ht="25.5" customHeight="1">
      <c r="A7" s="74" t="s">
        <v>1</v>
      </c>
      <c r="B7" s="76" t="s">
        <v>2</v>
      </c>
      <c r="C7" s="77"/>
      <c r="D7" s="78"/>
      <c r="E7" s="79" t="s">
        <v>4</v>
      </c>
      <c r="F7" s="81" t="s">
        <v>5</v>
      </c>
      <c r="G7" s="81"/>
      <c r="H7" s="81"/>
      <c r="I7" s="82" t="s">
        <v>6</v>
      </c>
    </row>
    <row r="8" spans="1:12" ht="20.25" customHeight="1">
      <c r="A8" s="75"/>
      <c r="B8" s="41" t="s">
        <v>7</v>
      </c>
      <c r="C8" s="41" t="s">
        <v>8</v>
      </c>
      <c r="D8" s="41" t="s">
        <v>9</v>
      </c>
      <c r="E8" s="80"/>
      <c r="F8" s="41" t="s">
        <v>7</v>
      </c>
      <c r="G8" s="41" t="s">
        <v>8</v>
      </c>
      <c r="H8" s="41" t="s">
        <v>9</v>
      </c>
      <c r="I8" s="83"/>
    </row>
    <row r="9" spans="1:12" ht="15.95" customHeight="1">
      <c r="A9" s="42" t="s">
        <v>10</v>
      </c>
      <c r="B9" s="9"/>
      <c r="C9" s="9"/>
      <c r="D9" s="9"/>
      <c r="E9" s="9"/>
      <c r="F9" s="9"/>
      <c r="G9" s="9"/>
      <c r="H9" s="9"/>
      <c r="I9" s="43"/>
      <c r="J9" s="12"/>
    </row>
    <row r="10" spans="1:12" ht="15.95" customHeight="1">
      <c r="A10" s="44" t="s">
        <v>11</v>
      </c>
      <c r="B10" s="12">
        <v>59270</v>
      </c>
      <c r="C10" s="12">
        <v>0</v>
      </c>
      <c r="D10" s="12">
        <f>B10+C10</f>
        <v>59270</v>
      </c>
      <c r="E10" s="25">
        <v>0</v>
      </c>
      <c r="F10" s="12">
        <f>D10+J10</f>
        <v>237080</v>
      </c>
      <c r="G10" s="12">
        <v>0</v>
      </c>
      <c r="H10" s="12">
        <f>F10+G10</f>
        <v>237080</v>
      </c>
      <c r="I10" s="43"/>
      <c r="J10" s="9">
        <v>177810</v>
      </c>
      <c r="L10" s="6">
        <v>59270</v>
      </c>
    </row>
    <row r="11" spans="1:12" ht="15.95" customHeight="1">
      <c r="A11" s="42" t="s">
        <v>12</v>
      </c>
      <c r="B11" s="9"/>
      <c r="C11" s="9"/>
      <c r="D11" s="9"/>
      <c r="E11" s="12"/>
      <c r="F11" s="9"/>
      <c r="G11" s="9"/>
      <c r="H11" s="9"/>
      <c r="I11" s="43"/>
      <c r="J11" s="12"/>
    </row>
    <row r="12" spans="1:12" ht="15.95" customHeight="1">
      <c r="A12" s="44" t="s">
        <v>11</v>
      </c>
      <c r="B12" s="12">
        <v>8867842</v>
      </c>
      <c r="C12" s="12">
        <v>0</v>
      </c>
      <c r="D12" s="12">
        <f>B12+C12</f>
        <v>8867842</v>
      </c>
      <c r="E12" s="25">
        <v>0</v>
      </c>
      <c r="F12" s="12">
        <f>D12+J12</f>
        <v>38034898</v>
      </c>
      <c r="G12" s="12">
        <v>0</v>
      </c>
      <c r="H12" s="12">
        <f>F12+G12</f>
        <v>38034898</v>
      </c>
      <c r="I12" s="43"/>
      <c r="J12" s="9">
        <v>29167056</v>
      </c>
      <c r="L12" s="6">
        <v>8484329</v>
      </c>
    </row>
    <row r="13" spans="1:12" ht="15.95" customHeight="1">
      <c r="A13" s="42" t="s">
        <v>13</v>
      </c>
      <c r="B13" s="9"/>
      <c r="C13" s="9"/>
      <c r="D13" s="9"/>
      <c r="E13" s="59"/>
      <c r="F13" s="9"/>
      <c r="G13" s="9"/>
      <c r="H13" s="9"/>
      <c r="I13" s="43"/>
      <c r="J13" s="12"/>
    </row>
    <row r="14" spans="1:12" ht="15.95" customHeight="1">
      <c r="A14" s="44" t="s">
        <v>11</v>
      </c>
      <c r="B14" s="12">
        <f>32584297-378607</f>
        <v>32205690</v>
      </c>
      <c r="C14" s="12">
        <v>0</v>
      </c>
      <c r="D14" s="12">
        <f>B14+C14</f>
        <v>32205690</v>
      </c>
      <c r="E14" s="25">
        <v>0</v>
      </c>
      <c r="F14" s="12">
        <f>D14+J14</f>
        <v>113866117</v>
      </c>
      <c r="G14" s="12">
        <v>0</v>
      </c>
      <c r="H14" s="12">
        <f>F14+G14</f>
        <v>113866117</v>
      </c>
      <c r="I14" s="43"/>
      <c r="J14" s="9">
        <v>81660427</v>
      </c>
      <c r="L14" s="6">
        <v>23017507</v>
      </c>
    </row>
    <row r="15" spans="1:12" ht="15.95" customHeight="1">
      <c r="A15" s="42" t="s">
        <v>14</v>
      </c>
      <c r="B15" s="9"/>
      <c r="C15" s="9"/>
      <c r="D15" s="9"/>
      <c r="E15" s="9"/>
      <c r="F15" s="9"/>
      <c r="G15" s="9"/>
      <c r="H15" s="9"/>
      <c r="I15" s="43"/>
      <c r="J15" s="12"/>
    </row>
    <row r="16" spans="1:12" ht="15.95" customHeight="1">
      <c r="A16" s="44" t="s">
        <v>11</v>
      </c>
      <c r="B16" s="12">
        <f>2219476+470520-1538</f>
        <v>2688458</v>
      </c>
      <c r="C16" s="12">
        <v>0</v>
      </c>
      <c r="D16" s="12">
        <f>B16+C16</f>
        <v>2688458</v>
      </c>
      <c r="E16" s="12">
        <v>0</v>
      </c>
      <c r="F16" s="12">
        <f>J16+D16</f>
        <v>8547671</v>
      </c>
      <c r="G16" s="12">
        <v>0</v>
      </c>
      <c r="H16" s="12">
        <f>F16+G16</f>
        <v>8547671</v>
      </c>
      <c r="I16" s="43"/>
      <c r="J16" s="9">
        <v>5859213</v>
      </c>
      <c r="L16" s="6">
        <v>1652140</v>
      </c>
    </row>
    <row r="17" spans="1:12" ht="15.95" customHeight="1">
      <c r="A17" s="42" t="s">
        <v>15</v>
      </c>
      <c r="B17" s="9"/>
      <c r="C17" s="9"/>
      <c r="D17" s="9"/>
      <c r="E17" s="9"/>
      <c r="F17" s="9"/>
      <c r="G17" s="9"/>
      <c r="H17" s="9"/>
      <c r="I17" s="43"/>
      <c r="J17" s="12"/>
    </row>
    <row r="18" spans="1:12" ht="15.95" customHeight="1">
      <c r="A18" s="45" t="s">
        <v>11</v>
      </c>
      <c r="B18" s="12">
        <v>176249</v>
      </c>
      <c r="C18" s="12">
        <v>0</v>
      </c>
      <c r="D18" s="12">
        <f>B18+C18</f>
        <v>176249</v>
      </c>
      <c r="E18" s="12">
        <v>0</v>
      </c>
      <c r="F18" s="12">
        <f>D18+J18</f>
        <v>825771</v>
      </c>
      <c r="G18" s="12">
        <v>0</v>
      </c>
      <c r="H18" s="12">
        <f>F18+G18</f>
        <v>825771</v>
      </c>
      <c r="I18" s="43"/>
      <c r="J18" s="9">
        <v>649522</v>
      </c>
      <c r="L18" s="6">
        <v>273963</v>
      </c>
    </row>
    <row r="19" spans="1:12" ht="15.95" customHeight="1">
      <c r="A19" s="42" t="s">
        <v>16</v>
      </c>
      <c r="B19" s="9"/>
      <c r="C19" s="9"/>
      <c r="D19" s="9"/>
      <c r="E19" s="9"/>
      <c r="F19" s="9"/>
      <c r="G19" s="9"/>
      <c r="H19" s="9"/>
      <c r="I19" s="43"/>
      <c r="J19" s="12"/>
    </row>
    <row r="20" spans="1:12" ht="15.95" customHeight="1">
      <c r="A20" s="44" t="s">
        <v>11</v>
      </c>
      <c r="B20" s="12">
        <v>0</v>
      </c>
      <c r="C20" s="6">
        <v>0</v>
      </c>
      <c r="D20" s="12">
        <f>B20+C20</f>
        <v>0</v>
      </c>
      <c r="E20" s="12">
        <v>0</v>
      </c>
      <c r="F20" s="12">
        <v>0</v>
      </c>
      <c r="G20" s="12">
        <v>0</v>
      </c>
      <c r="H20" s="12">
        <f>F20+G20</f>
        <v>0</v>
      </c>
      <c r="I20" s="43"/>
      <c r="J20" s="12">
        <v>0</v>
      </c>
      <c r="L20" s="6">
        <v>0</v>
      </c>
    </row>
    <row r="21" spans="1:12" ht="15.95" customHeight="1">
      <c r="A21" s="46" t="s">
        <v>17</v>
      </c>
      <c r="B21" s="15">
        <f>SUM(B9:B20)</f>
        <v>43997509</v>
      </c>
      <c r="C21" s="15">
        <f>SUM(C9:C20)</f>
        <v>0</v>
      </c>
      <c r="D21" s="15">
        <f>B21+C21</f>
        <v>43997509</v>
      </c>
      <c r="E21" s="15">
        <f>SUM(E9:E20)</f>
        <v>0</v>
      </c>
      <c r="F21" s="15">
        <f>SUM(F10:F20)</f>
        <v>161511537</v>
      </c>
      <c r="G21" s="15">
        <f>SUM(G9:G20)</f>
        <v>0</v>
      </c>
      <c r="H21" s="15">
        <f>F21+G21</f>
        <v>161511537</v>
      </c>
      <c r="I21" s="47"/>
      <c r="J21" s="15">
        <v>117514028</v>
      </c>
      <c r="L21" s="6">
        <v>33487209</v>
      </c>
    </row>
    <row r="22" spans="1:12" ht="58.5" customHeight="1">
      <c r="A22" s="48" t="s">
        <v>18</v>
      </c>
      <c r="B22" s="66" t="s">
        <v>159</v>
      </c>
      <c r="C22" s="67"/>
      <c r="D22" s="67"/>
      <c r="E22" s="67"/>
      <c r="F22" s="67"/>
      <c r="G22" s="67"/>
      <c r="H22" s="67"/>
      <c r="I22" s="68"/>
    </row>
    <row r="23" spans="1:12" ht="15.95" customHeight="1">
      <c r="A23" s="69" t="s">
        <v>22</v>
      </c>
      <c r="B23" s="69"/>
      <c r="C23" s="69"/>
      <c r="D23" s="69"/>
      <c r="E23" s="69"/>
      <c r="F23" s="69"/>
      <c r="G23" s="69"/>
      <c r="H23" s="69"/>
      <c r="I23" s="69"/>
    </row>
    <row r="24" spans="1:12" ht="18.75" customHeight="1">
      <c r="A24" s="70" t="s">
        <v>23</v>
      </c>
      <c r="B24" s="70"/>
      <c r="C24" s="70"/>
      <c r="D24" s="70"/>
      <c r="E24" s="70"/>
      <c r="F24" s="70"/>
      <c r="G24" s="70"/>
      <c r="H24" s="70"/>
      <c r="I24" s="70"/>
    </row>
    <row r="25" spans="1:12" ht="50.25" customHeight="1">
      <c r="A25" s="70" t="s">
        <v>24</v>
      </c>
      <c r="B25" s="70"/>
      <c r="C25" s="70"/>
      <c r="D25" s="70"/>
      <c r="E25" s="70"/>
      <c r="F25" s="70"/>
      <c r="G25" s="70"/>
      <c r="H25" s="70"/>
      <c r="I25" s="70"/>
    </row>
    <row r="26" spans="1:12" ht="15.95" customHeight="1">
      <c r="A26" s="49"/>
      <c r="B26" s="49"/>
      <c r="C26" s="49"/>
      <c r="D26" s="49"/>
      <c r="E26" s="49"/>
      <c r="F26" s="49"/>
      <c r="G26" s="49"/>
      <c r="H26" s="49"/>
      <c r="I26" s="49"/>
    </row>
    <row r="27" spans="1:12" ht="15.95" customHeight="1">
      <c r="A27" s="50" t="s">
        <v>19</v>
      </c>
      <c r="B27" s="51"/>
      <c r="D27" s="52" t="s">
        <v>20</v>
      </c>
      <c r="E27" s="53"/>
      <c r="G27" s="53" t="s">
        <v>90</v>
      </c>
      <c r="H27" s="50"/>
      <c r="I27" s="54"/>
    </row>
    <row r="28" spans="1:12" ht="15.95" customHeight="1">
      <c r="A28" s="54"/>
      <c r="B28" s="54"/>
      <c r="C28" s="54"/>
      <c r="D28" s="54"/>
      <c r="E28" s="54"/>
      <c r="F28" s="54"/>
      <c r="G28" s="54"/>
      <c r="H28" s="54"/>
      <c r="I28" s="54"/>
    </row>
    <row r="29" spans="1:12" ht="15.95" customHeight="1">
      <c r="A29" s="38"/>
    </row>
    <row r="30" spans="1:12" ht="15.95" customHeight="1">
      <c r="A30" s="38"/>
    </row>
    <row r="31" spans="1:12" ht="15.95" customHeight="1">
      <c r="A31" s="38"/>
    </row>
  </sheetData>
  <mergeCells count="12"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  <mergeCell ref="F7:H7"/>
    <mergeCell ref="I7:I8"/>
  </mergeCells>
  <phoneticPr fontId="5" type="noConversion"/>
  <printOptions horizontalCentered="1"/>
  <pageMargins left="0.35433070866141736" right="0.35433070866141736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C1" zoomScale="130" zoomScaleNormal="130" workbookViewId="0">
      <pane ySplit="8" topLeftCell="A20" activePane="bottomLeft" state="frozen"/>
      <selection pane="bottomLeft" activeCell="H10" sqref="H10:H21"/>
    </sheetView>
  </sheetViews>
  <sheetFormatPr defaultColWidth="23.85546875" defaultRowHeight="15.95" customHeight="1"/>
  <cols>
    <col min="1" max="1" width="23.85546875" style="6" customWidth="1"/>
    <col min="2" max="4" width="12.28515625" style="6" customWidth="1"/>
    <col min="5" max="5" width="10.7109375" style="6" customWidth="1"/>
    <col min="6" max="8" width="12.7109375" style="6" customWidth="1"/>
    <col min="9" max="9" width="12.42578125" style="6" customWidth="1"/>
    <col min="10" max="10" width="15.7109375" style="57" customWidth="1"/>
    <col min="11" max="255" width="10" style="6" customWidth="1"/>
    <col min="256" max="16384" width="23.85546875" style="6"/>
  </cols>
  <sheetData>
    <row r="1" spans="1:12" s="5" customFormat="1" ht="16.5">
      <c r="A1" s="1"/>
      <c r="B1" s="1"/>
      <c r="C1" s="1"/>
      <c r="J1" s="55"/>
    </row>
    <row r="2" spans="1:12" s="5" customFormat="1" ht="16.5">
      <c r="A2" s="1"/>
      <c r="B2" s="1"/>
      <c r="C2" s="4"/>
      <c r="D2" s="4"/>
      <c r="E2" s="4"/>
      <c r="F2" s="4"/>
      <c r="G2" s="4"/>
      <c r="H2" s="4"/>
      <c r="I2" s="4"/>
      <c r="J2" s="55"/>
    </row>
    <row r="3" spans="1:12" s="39" customFormat="1" ht="25.5" customHeight="1">
      <c r="A3" s="71" t="s">
        <v>58</v>
      </c>
      <c r="B3" s="71"/>
      <c r="C3" s="71"/>
      <c r="D3" s="71"/>
      <c r="E3" s="71"/>
      <c r="F3" s="71"/>
      <c r="G3" s="71"/>
      <c r="H3" s="71"/>
      <c r="I3" s="71"/>
      <c r="J3" s="56"/>
    </row>
    <row r="4" spans="1:12" s="39" customFormat="1" ht="18.75" customHeight="1">
      <c r="A4" s="72" t="s">
        <v>29</v>
      </c>
      <c r="B4" s="72"/>
      <c r="C4" s="72"/>
      <c r="D4" s="72"/>
      <c r="E4" s="72"/>
      <c r="F4" s="72"/>
      <c r="G4" s="72"/>
      <c r="H4" s="72"/>
      <c r="I4" s="72"/>
      <c r="J4" s="56"/>
    </row>
    <row r="5" spans="1:12" s="39" customFormat="1" ht="18.75" customHeight="1">
      <c r="A5" s="73" t="s">
        <v>161</v>
      </c>
      <c r="B5" s="73"/>
      <c r="C5" s="73"/>
      <c r="D5" s="73"/>
      <c r="E5" s="73"/>
      <c r="F5" s="73"/>
      <c r="G5" s="73"/>
      <c r="H5" s="73"/>
      <c r="I5" s="73"/>
      <c r="J5" s="56"/>
    </row>
    <row r="6" spans="1:12" s="39" customFormat="1" ht="18" customHeight="1">
      <c r="C6" s="40"/>
      <c r="D6" s="40"/>
      <c r="I6" s="40" t="s">
        <v>31</v>
      </c>
      <c r="J6" s="56"/>
    </row>
    <row r="7" spans="1:12" ht="25.5" customHeight="1">
      <c r="A7" s="74" t="s">
        <v>1</v>
      </c>
      <c r="B7" s="76" t="s">
        <v>2</v>
      </c>
      <c r="C7" s="77"/>
      <c r="D7" s="78"/>
      <c r="E7" s="79" t="s">
        <v>4</v>
      </c>
      <c r="F7" s="81" t="s">
        <v>5</v>
      </c>
      <c r="G7" s="81"/>
      <c r="H7" s="81"/>
      <c r="I7" s="82" t="s">
        <v>6</v>
      </c>
    </row>
    <row r="8" spans="1:12" ht="20.25" customHeight="1">
      <c r="A8" s="75"/>
      <c r="B8" s="41" t="s">
        <v>7</v>
      </c>
      <c r="C8" s="41" t="s">
        <v>8</v>
      </c>
      <c r="D8" s="41" t="s">
        <v>9</v>
      </c>
      <c r="E8" s="80"/>
      <c r="F8" s="41" t="s">
        <v>7</v>
      </c>
      <c r="G8" s="41" t="s">
        <v>8</v>
      </c>
      <c r="H8" s="41" t="s">
        <v>9</v>
      </c>
      <c r="I8" s="83"/>
    </row>
    <row r="9" spans="1:12" ht="15.95" customHeight="1">
      <c r="A9" s="42" t="s">
        <v>10</v>
      </c>
      <c r="B9" s="9"/>
      <c r="C9" s="9"/>
      <c r="D9" s="9"/>
      <c r="E9" s="9"/>
      <c r="F9" s="9"/>
      <c r="G9" s="9"/>
      <c r="H9" s="9"/>
      <c r="I9" s="43"/>
      <c r="J9" s="12"/>
    </row>
    <row r="10" spans="1:12" ht="15.95" customHeight="1">
      <c r="A10" s="44" t="s">
        <v>11</v>
      </c>
      <c r="B10" s="12">
        <v>59270</v>
      </c>
      <c r="C10" s="12">
        <v>0</v>
      </c>
      <c r="D10" s="12">
        <f>B10+C10</f>
        <v>59270</v>
      </c>
      <c r="E10" s="25">
        <v>0</v>
      </c>
      <c r="F10" s="12">
        <f>D10+J10</f>
        <v>177810</v>
      </c>
      <c r="G10" s="12">
        <v>0</v>
      </c>
      <c r="H10" s="12">
        <f>F10+G10</f>
        <v>177810</v>
      </c>
      <c r="I10" s="43"/>
      <c r="J10" s="9">
        <v>118540</v>
      </c>
      <c r="L10" s="6">
        <v>59270</v>
      </c>
    </row>
    <row r="11" spans="1:12" ht="15.95" customHeight="1">
      <c r="A11" s="42" t="s">
        <v>12</v>
      </c>
      <c r="B11" s="9"/>
      <c r="C11" s="9"/>
      <c r="D11" s="9"/>
      <c r="E11" s="12"/>
      <c r="F11" s="9"/>
      <c r="G11" s="9"/>
      <c r="H11" s="9"/>
      <c r="I11" s="43"/>
      <c r="J11" s="12"/>
    </row>
    <row r="12" spans="1:12" ht="15.95" customHeight="1">
      <c r="A12" s="44" t="s">
        <v>11</v>
      </c>
      <c r="B12" s="12">
        <v>8894966</v>
      </c>
      <c r="C12" s="12">
        <v>0</v>
      </c>
      <c r="D12" s="12">
        <f>B12+C12</f>
        <v>8894966</v>
      </c>
      <c r="E12" s="25">
        <v>0</v>
      </c>
      <c r="F12" s="12">
        <f>D12+J12</f>
        <v>29167056</v>
      </c>
      <c r="G12" s="12">
        <v>0</v>
      </c>
      <c r="H12" s="12">
        <f>F12+G12</f>
        <v>29167056</v>
      </c>
      <c r="I12" s="43"/>
      <c r="J12" s="9">
        <v>20272090</v>
      </c>
      <c r="L12" s="6">
        <v>8484329</v>
      </c>
    </row>
    <row r="13" spans="1:12" ht="15.95" customHeight="1">
      <c r="A13" s="42" t="s">
        <v>13</v>
      </c>
      <c r="B13" s="9"/>
      <c r="C13" s="9"/>
      <c r="D13" s="9"/>
      <c r="E13" s="59"/>
      <c r="F13" s="9"/>
      <c r="G13" s="9"/>
      <c r="H13" s="9"/>
      <c r="I13" s="43"/>
      <c r="J13" s="12"/>
    </row>
    <row r="14" spans="1:12" ht="15.95" customHeight="1">
      <c r="A14" s="44" t="s">
        <v>11</v>
      </c>
      <c r="B14" s="12">
        <f>35204205-1944237</f>
        <v>33259968</v>
      </c>
      <c r="C14" s="12">
        <v>0</v>
      </c>
      <c r="D14" s="12">
        <f>B14+C14</f>
        <v>33259968</v>
      </c>
      <c r="E14" s="25">
        <v>0</v>
      </c>
      <c r="F14" s="12">
        <f>D14+J14</f>
        <v>81660427</v>
      </c>
      <c r="G14" s="12">
        <v>0</v>
      </c>
      <c r="H14" s="12">
        <f>F14+G14</f>
        <v>81660427</v>
      </c>
      <c r="I14" s="43"/>
      <c r="J14" s="9">
        <v>48400459</v>
      </c>
      <c r="L14" s="6">
        <v>23017507</v>
      </c>
    </row>
    <row r="15" spans="1:12" ht="15.95" customHeight="1">
      <c r="A15" s="42" t="s">
        <v>14</v>
      </c>
      <c r="B15" s="9"/>
      <c r="C15" s="9"/>
      <c r="D15" s="9"/>
      <c r="E15" s="9"/>
      <c r="F15" s="9"/>
      <c r="G15" s="9"/>
      <c r="H15" s="9"/>
      <c r="I15" s="43"/>
      <c r="J15" s="12"/>
    </row>
    <row r="16" spans="1:12" ht="15.95" customHeight="1">
      <c r="A16" s="44" t="s">
        <v>11</v>
      </c>
      <c r="B16" s="12">
        <f>1483831+343195</f>
        <v>1827026</v>
      </c>
      <c r="C16" s="12">
        <v>0</v>
      </c>
      <c r="D16" s="12">
        <f>B16+C16</f>
        <v>1827026</v>
      </c>
      <c r="E16" s="12">
        <v>0</v>
      </c>
      <c r="F16" s="12">
        <f>J16+D16</f>
        <v>5859213</v>
      </c>
      <c r="G16" s="12">
        <v>0</v>
      </c>
      <c r="H16" s="12">
        <f>F16+G16</f>
        <v>5859213</v>
      </c>
      <c r="I16" s="43"/>
      <c r="J16" s="9">
        <v>4032187</v>
      </c>
      <c r="L16" s="6">
        <v>1652140</v>
      </c>
    </row>
    <row r="17" spans="1:12" ht="15.95" customHeight="1">
      <c r="A17" s="42" t="s">
        <v>15</v>
      </c>
      <c r="B17" s="9"/>
      <c r="C17" s="9"/>
      <c r="D17" s="9"/>
      <c r="E17" s="9"/>
      <c r="F17" s="9"/>
      <c r="G17" s="9"/>
      <c r="H17" s="9"/>
      <c r="I17" s="43"/>
      <c r="J17" s="12"/>
    </row>
    <row r="18" spans="1:12" ht="15.95" customHeight="1">
      <c r="A18" s="45" t="s">
        <v>11</v>
      </c>
      <c r="B18" s="12">
        <v>220667</v>
      </c>
      <c r="C18" s="12">
        <v>0</v>
      </c>
      <c r="D18" s="12">
        <f>B18+C18</f>
        <v>220667</v>
      </c>
      <c r="E18" s="12">
        <v>0</v>
      </c>
      <c r="F18" s="12">
        <f>D18+J18</f>
        <v>649522</v>
      </c>
      <c r="G18" s="12">
        <v>0</v>
      </c>
      <c r="H18" s="12">
        <f>F18+G18</f>
        <v>649522</v>
      </c>
      <c r="I18" s="43"/>
      <c r="J18" s="9">
        <v>428855</v>
      </c>
      <c r="L18" s="6">
        <v>273963</v>
      </c>
    </row>
    <row r="19" spans="1:12" ht="15.95" customHeight="1">
      <c r="A19" s="42" t="s">
        <v>16</v>
      </c>
      <c r="B19" s="9"/>
      <c r="C19" s="9"/>
      <c r="D19" s="9"/>
      <c r="E19" s="9"/>
      <c r="F19" s="9"/>
      <c r="G19" s="9"/>
      <c r="H19" s="9"/>
      <c r="I19" s="43"/>
      <c r="J19" s="12"/>
    </row>
    <row r="20" spans="1:12" ht="15.95" customHeight="1">
      <c r="A20" s="44" t="s">
        <v>11</v>
      </c>
      <c r="B20" s="12">
        <v>0</v>
      </c>
      <c r="C20" s="6">
        <v>0</v>
      </c>
      <c r="D20" s="12">
        <f>B20+C20</f>
        <v>0</v>
      </c>
      <c r="E20" s="12">
        <v>0</v>
      </c>
      <c r="F20" s="12">
        <v>0</v>
      </c>
      <c r="G20" s="12">
        <v>0</v>
      </c>
      <c r="H20" s="12">
        <f>F20+G20</f>
        <v>0</v>
      </c>
      <c r="I20" s="43"/>
      <c r="J20" s="12">
        <v>0</v>
      </c>
      <c r="L20" s="6">
        <v>0</v>
      </c>
    </row>
    <row r="21" spans="1:12" ht="15.95" customHeight="1">
      <c r="A21" s="46" t="s">
        <v>17</v>
      </c>
      <c r="B21" s="15">
        <f>SUM(B9:B20)</f>
        <v>44261897</v>
      </c>
      <c r="C21" s="15">
        <f>SUM(C9:C20)</f>
        <v>0</v>
      </c>
      <c r="D21" s="15">
        <f>B21+C21</f>
        <v>44261897</v>
      </c>
      <c r="E21" s="15">
        <f>SUM(E9:E20)</f>
        <v>0</v>
      </c>
      <c r="F21" s="15">
        <f>SUM(F10:F20)</f>
        <v>117514028</v>
      </c>
      <c r="G21" s="15">
        <f>SUM(G9:G20)</f>
        <v>0</v>
      </c>
      <c r="H21" s="15">
        <f>F21+G21</f>
        <v>117514028</v>
      </c>
      <c r="I21" s="47"/>
      <c r="J21" s="15">
        <v>73252131</v>
      </c>
      <c r="L21" s="6">
        <v>33487209</v>
      </c>
    </row>
    <row r="22" spans="1:12" ht="58.5" customHeight="1">
      <c r="A22" s="48" t="s">
        <v>18</v>
      </c>
      <c r="B22" s="66" t="s">
        <v>159</v>
      </c>
      <c r="C22" s="67"/>
      <c r="D22" s="67"/>
      <c r="E22" s="67"/>
      <c r="F22" s="67"/>
      <c r="G22" s="67"/>
      <c r="H22" s="67"/>
      <c r="I22" s="68"/>
    </row>
    <row r="23" spans="1:12" ht="15.95" customHeight="1">
      <c r="A23" s="69" t="s">
        <v>22</v>
      </c>
      <c r="B23" s="69"/>
      <c r="C23" s="69"/>
      <c r="D23" s="69"/>
      <c r="E23" s="69"/>
      <c r="F23" s="69"/>
      <c r="G23" s="69"/>
      <c r="H23" s="69"/>
      <c r="I23" s="69"/>
    </row>
    <row r="24" spans="1:12" ht="18.75" customHeight="1">
      <c r="A24" s="70" t="s">
        <v>23</v>
      </c>
      <c r="B24" s="70"/>
      <c r="C24" s="70"/>
      <c r="D24" s="70"/>
      <c r="E24" s="70"/>
      <c r="F24" s="70"/>
      <c r="G24" s="70"/>
      <c r="H24" s="70"/>
      <c r="I24" s="70"/>
    </row>
    <row r="25" spans="1:12" ht="50.25" customHeight="1">
      <c r="A25" s="70" t="s">
        <v>24</v>
      </c>
      <c r="B25" s="70"/>
      <c r="C25" s="70"/>
      <c r="D25" s="70"/>
      <c r="E25" s="70"/>
      <c r="F25" s="70"/>
      <c r="G25" s="70"/>
      <c r="H25" s="70"/>
      <c r="I25" s="70"/>
    </row>
    <row r="26" spans="1:12" ht="15.95" customHeight="1">
      <c r="A26" s="49"/>
      <c r="B26" s="49"/>
      <c r="C26" s="49"/>
      <c r="D26" s="49"/>
      <c r="E26" s="49"/>
      <c r="F26" s="49"/>
      <c r="G26" s="49"/>
      <c r="H26" s="49"/>
      <c r="I26" s="49"/>
    </row>
    <row r="27" spans="1:12" ht="15.95" customHeight="1">
      <c r="A27" s="50" t="s">
        <v>19</v>
      </c>
      <c r="B27" s="51"/>
      <c r="D27" s="52" t="s">
        <v>20</v>
      </c>
      <c r="E27" s="53"/>
      <c r="G27" s="53" t="s">
        <v>90</v>
      </c>
      <c r="H27" s="50"/>
      <c r="I27" s="54"/>
    </row>
    <row r="28" spans="1:12" ht="15.95" customHeight="1">
      <c r="A28" s="54"/>
      <c r="B28" s="54"/>
      <c r="C28" s="54"/>
      <c r="D28" s="54"/>
      <c r="E28" s="54"/>
      <c r="F28" s="54"/>
      <c r="G28" s="54"/>
      <c r="H28" s="54"/>
      <c r="I28" s="54"/>
    </row>
    <row r="29" spans="1:12" ht="15.95" customHeight="1">
      <c r="A29" s="38"/>
    </row>
    <row r="30" spans="1:12" ht="15.95" customHeight="1">
      <c r="A30" s="38"/>
    </row>
    <row r="31" spans="1:12" ht="15.95" customHeight="1">
      <c r="A31" s="38"/>
    </row>
  </sheetData>
  <mergeCells count="12">
    <mergeCell ref="A25:I25"/>
    <mergeCell ref="A3:I3"/>
    <mergeCell ref="A4:I4"/>
    <mergeCell ref="A5:I5"/>
    <mergeCell ref="A7:A8"/>
    <mergeCell ref="B7:D7"/>
    <mergeCell ref="E7:E8"/>
    <mergeCell ref="F7:H7"/>
    <mergeCell ref="I7:I8"/>
    <mergeCell ref="B22:I22"/>
    <mergeCell ref="A23:I23"/>
    <mergeCell ref="A24:I24"/>
  </mergeCells>
  <phoneticPr fontId="5" type="noConversion"/>
  <printOptions horizontalCentered="1"/>
  <pageMargins left="0.35433070866141736" right="0.35433070866141736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Normal="85" workbookViewId="0">
      <pane ySplit="8" topLeftCell="A9" activePane="bottomLeft" state="frozen"/>
      <selection pane="bottomLeft" activeCell="A27" sqref="A1:I27"/>
    </sheetView>
  </sheetViews>
  <sheetFormatPr defaultColWidth="23.85546875" defaultRowHeight="15.95" customHeight="1"/>
  <cols>
    <col min="1" max="1" width="23.85546875" style="6" customWidth="1"/>
    <col min="2" max="4" width="12.28515625" style="6" customWidth="1"/>
    <col min="5" max="5" width="10.7109375" style="6" customWidth="1"/>
    <col min="6" max="8" width="12.7109375" style="6" customWidth="1"/>
    <col min="9" max="9" width="12.42578125" style="6" customWidth="1"/>
    <col min="10" max="10" width="15.7109375" style="57" customWidth="1"/>
    <col min="11" max="255" width="10" style="6" customWidth="1"/>
    <col min="256" max="16384" width="23.85546875" style="6"/>
  </cols>
  <sheetData>
    <row r="1" spans="1:12" s="5" customFormat="1" ht="16.5">
      <c r="A1" s="1"/>
      <c r="B1" s="1"/>
      <c r="C1" s="1"/>
      <c r="J1" s="55"/>
    </row>
    <row r="2" spans="1:12" s="5" customFormat="1" ht="16.5">
      <c r="A2" s="1"/>
      <c r="B2" s="1"/>
      <c r="C2" s="4"/>
      <c r="D2" s="4"/>
      <c r="E2" s="4"/>
      <c r="F2" s="4"/>
      <c r="G2" s="4"/>
      <c r="H2" s="4"/>
      <c r="I2" s="4"/>
      <c r="J2" s="55"/>
    </row>
    <row r="3" spans="1:12" s="39" customFormat="1" ht="25.5" customHeight="1">
      <c r="A3" s="71" t="s">
        <v>58</v>
      </c>
      <c r="B3" s="71"/>
      <c r="C3" s="71"/>
      <c r="D3" s="71"/>
      <c r="E3" s="71"/>
      <c r="F3" s="71"/>
      <c r="G3" s="71"/>
      <c r="H3" s="71"/>
      <c r="I3" s="71"/>
      <c r="J3" s="56"/>
    </row>
    <row r="4" spans="1:12" s="39" customFormat="1" ht="18.75" customHeight="1">
      <c r="A4" s="72" t="s">
        <v>29</v>
      </c>
      <c r="B4" s="72"/>
      <c r="C4" s="72"/>
      <c r="D4" s="72"/>
      <c r="E4" s="72"/>
      <c r="F4" s="72"/>
      <c r="G4" s="72"/>
      <c r="H4" s="72"/>
      <c r="I4" s="72"/>
      <c r="J4" s="56"/>
    </row>
    <row r="5" spans="1:12" s="39" customFormat="1" ht="18.75" customHeight="1">
      <c r="A5" s="73" t="s">
        <v>160</v>
      </c>
      <c r="B5" s="73"/>
      <c r="C5" s="73"/>
      <c r="D5" s="73"/>
      <c r="E5" s="73"/>
      <c r="F5" s="73"/>
      <c r="G5" s="73"/>
      <c r="H5" s="73"/>
      <c r="I5" s="73"/>
      <c r="J5" s="56"/>
    </row>
    <row r="6" spans="1:12" s="39" customFormat="1" ht="18" customHeight="1">
      <c r="C6" s="40"/>
      <c r="D6" s="40"/>
      <c r="I6" s="40" t="s">
        <v>31</v>
      </c>
      <c r="J6" s="56"/>
    </row>
    <row r="7" spans="1:12" ht="25.5" customHeight="1">
      <c r="A7" s="74" t="s">
        <v>1</v>
      </c>
      <c r="B7" s="76" t="s">
        <v>2</v>
      </c>
      <c r="C7" s="77"/>
      <c r="D7" s="78"/>
      <c r="E7" s="79" t="s">
        <v>4</v>
      </c>
      <c r="F7" s="81" t="s">
        <v>5</v>
      </c>
      <c r="G7" s="81"/>
      <c r="H7" s="81"/>
      <c r="I7" s="82" t="s">
        <v>6</v>
      </c>
    </row>
    <row r="8" spans="1:12" ht="20.25" customHeight="1">
      <c r="A8" s="75"/>
      <c r="B8" s="41" t="s">
        <v>7</v>
      </c>
      <c r="C8" s="41" t="s">
        <v>8</v>
      </c>
      <c r="D8" s="41" t="s">
        <v>9</v>
      </c>
      <c r="E8" s="80"/>
      <c r="F8" s="41" t="s">
        <v>7</v>
      </c>
      <c r="G8" s="41" t="s">
        <v>8</v>
      </c>
      <c r="H8" s="41" t="s">
        <v>9</v>
      </c>
      <c r="I8" s="83"/>
    </row>
    <row r="9" spans="1:12" ht="15.95" customHeight="1">
      <c r="A9" s="42" t="s">
        <v>10</v>
      </c>
      <c r="B9" s="9"/>
      <c r="C9" s="9"/>
      <c r="D9" s="9"/>
      <c r="E9" s="9"/>
      <c r="F9" s="9"/>
      <c r="G9" s="9"/>
      <c r="H9" s="9"/>
      <c r="I9" s="43"/>
      <c r="J9" s="12"/>
    </row>
    <row r="10" spans="1:12" ht="15.95" customHeight="1">
      <c r="A10" s="44" t="s">
        <v>11</v>
      </c>
      <c r="B10" s="12">
        <v>59270</v>
      </c>
      <c r="C10" s="12">
        <v>0</v>
      </c>
      <c r="D10" s="12">
        <f>B10+C10</f>
        <v>59270</v>
      </c>
      <c r="E10" s="25">
        <v>0</v>
      </c>
      <c r="F10" s="12">
        <f>D10+J10</f>
        <v>118540</v>
      </c>
      <c r="G10" s="12">
        <v>0</v>
      </c>
      <c r="H10" s="12">
        <f>F10+G10</f>
        <v>118540</v>
      </c>
      <c r="I10" s="43"/>
      <c r="J10" s="9">
        <v>59270</v>
      </c>
      <c r="L10" s="6">
        <v>59270</v>
      </c>
    </row>
    <row r="11" spans="1:12" ht="15.95" customHeight="1">
      <c r="A11" s="42" t="s">
        <v>12</v>
      </c>
      <c r="B11" s="9"/>
      <c r="C11" s="9"/>
      <c r="D11" s="9"/>
      <c r="E11" s="12"/>
      <c r="F11" s="9"/>
      <c r="G11" s="9"/>
      <c r="H11" s="9"/>
      <c r="I11" s="43"/>
      <c r="J11" s="12"/>
    </row>
    <row r="12" spans="1:12" ht="15.95" customHeight="1">
      <c r="A12" s="44" t="s">
        <v>11</v>
      </c>
      <c r="B12" s="12">
        <v>11787761</v>
      </c>
      <c r="C12" s="12">
        <v>0</v>
      </c>
      <c r="D12" s="12">
        <f>B12+C12</f>
        <v>11787761</v>
      </c>
      <c r="E12" s="25">
        <v>0</v>
      </c>
      <c r="F12" s="12">
        <f>D12+J12</f>
        <v>20272090</v>
      </c>
      <c r="G12" s="12">
        <v>0</v>
      </c>
      <c r="H12" s="12">
        <f>F12+G12</f>
        <v>20272090</v>
      </c>
      <c r="I12" s="43"/>
      <c r="J12" s="9">
        <v>8484329</v>
      </c>
      <c r="L12" s="6">
        <v>8484329</v>
      </c>
    </row>
    <row r="13" spans="1:12" ht="15.95" customHeight="1">
      <c r="A13" s="42" t="s">
        <v>13</v>
      </c>
      <c r="B13" s="9"/>
      <c r="C13" s="9"/>
      <c r="D13" s="9"/>
      <c r="E13" s="59"/>
      <c r="F13" s="9"/>
      <c r="G13" s="9"/>
      <c r="H13" s="9"/>
      <c r="I13" s="43"/>
      <c r="J13" s="12"/>
    </row>
    <row r="14" spans="1:12" ht="15.95" customHeight="1">
      <c r="A14" s="44" t="s">
        <v>11</v>
      </c>
      <c r="B14" s="12">
        <f>25412952-30000</f>
        <v>25382952</v>
      </c>
      <c r="C14" s="12">
        <v>0</v>
      </c>
      <c r="D14" s="12">
        <f>B14+C14</f>
        <v>25382952</v>
      </c>
      <c r="E14" s="25">
        <v>0</v>
      </c>
      <c r="F14" s="12">
        <f>D14+J14</f>
        <v>48400459</v>
      </c>
      <c r="G14" s="12">
        <v>0</v>
      </c>
      <c r="H14" s="12">
        <f>F14+G14</f>
        <v>48400459</v>
      </c>
      <c r="I14" s="43"/>
      <c r="J14" s="9">
        <v>23017507</v>
      </c>
      <c r="L14" s="6">
        <v>23017507</v>
      </c>
    </row>
    <row r="15" spans="1:12" ht="15.95" customHeight="1">
      <c r="A15" s="42" t="s">
        <v>14</v>
      </c>
      <c r="B15" s="9"/>
      <c r="C15" s="9"/>
      <c r="D15" s="9"/>
      <c r="E15" s="9"/>
      <c r="F15" s="9"/>
      <c r="G15" s="9"/>
      <c r="H15" s="9"/>
      <c r="I15" s="43"/>
      <c r="J15" s="12"/>
    </row>
    <row r="16" spans="1:12" ht="15.95" customHeight="1">
      <c r="A16" s="44" t="s">
        <v>11</v>
      </c>
      <c r="B16" s="12">
        <f>357770+2022277</f>
        <v>2380047</v>
      </c>
      <c r="C16" s="12">
        <v>0</v>
      </c>
      <c r="D16" s="12">
        <f>B16+C16</f>
        <v>2380047</v>
      </c>
      <c r="E16" s="12">
        <v>0</v>
      </c>
      <c r="F16" s="12">
        <f>J16+D16</f>
        <v>4032187</v>
      </c>
      <c r="G16" s="12">
        <v>0</v>
      </c>
      <c r="H16" s="12">
        <f>F16+G16</f>
        <v>4032187</v>
      </c>
      <c r="I16" s="43"/>
      <c r="J16" s="9">
        <v>1652140</v>
      </c>
      <c r="L16" s="6">
        <v>1652140</v>
      </c>
    </row>
    <row r="17" spans="1:12" ht="15.95" customHeight="1">
      <c r="A17" s="42" t="s">
        <v>15</v>
      </c>
      <c r="B17" s="9"/>
      <c r="C17" s="9"/>
      <c r="D17" s="9"/>
      <c r="E17" s="9"/>
      <c r="F17" s="9"/>
      <c r="G17" s="9"/>
      <c r="H17" s="9"/>
      <c r="I17" s="43"/>
      <c r="J17" s="12"/>
    </row>
    <row r="18" spans="1:12" ht="15.95" customHeight="1">
      <c r="A18" s="45" t="s">
        <v>11</v>
      </c>
      <c r="B18" s="12">
        <v>154892</v>
      </c>
      <c r="C18" s="12">
        <v>0</v>
      </c>
      <c r="D18" s="12">
        <f>B18+C18</f>
        <v>154892</v>
      </c>
      <c r="E18" s="12">
        <v>0</v>
      </c>
      <c r="F18" s="12">
        <f>D18+J18</f>
        <v>428855</v>
      </c>
      <c r="G18" s="12">
        <v>0</v>
      </c>
      <c r="H18" s="12">
        <f>F18+G18</f>
        <v>428855</v>
      </c>
      <c r="I18" s="43"/>
      <c r="J18" s="9">
        <v>273963</v>
      </c>
      <c r="L18" s="6">
        <v>273963</v>
      </c>
    </row>
    <row r="19" spans="1:12" ht="15.95" customHeight="1">
      <c r="A19" s="42" t="s">
        <v>16</v>
      </c>
      <c r="B19" s="9"/>
      <c r="C19" s="9"/>
      <c r="D19" s="9"/>
      <c r="E19" s="9"/>
      <c r="F19" s="9"/>
      <c r="G19" s="9"/>
      <c r="H19" s="9"/>
      <c r="I19" s="43"/>
      <c r="J19" s="12"/>
    </row>
    <row r="20" spans="1:12" ht="15.95" customHeight="1">
      <c r="A20" s="44" t="s">
        <v>11</v>
      </c>
      <c r="B20" s="12">
        <v>0</v>
      </c>
      <c r="C20" s="6">
        <v>0</v>
      </c>
      <c r="D20" s="12">
        <f>B20+C20</f>
        <v>0</v>
      </c>
      <c r="E20" s="12">
        <v>0</v>
      </c>
      <c r="F20" s="12">
        <v>0</v>
      </c>
      <c r="G20" s="12">
        <v>0</v>
      </c>
      <c r="H20" s="12">
        <f>F20+G20</f>
        <v>0</v>
      </c>
      <c r="I20" s="43"/>
      <c r="J20" s="12">
        <v>0</v>
      </c>
      <c r="L20" s="6">
        <v>0</v>
      </c>
    </row>
    <row r="21" spans="1:12" ht="15.95" customHeight="1">
      <c r="A21" s="46" t="s">
        <v>17</v>
      </c>
      <c r="B21" s="15">
        <f>SUM(B9:B20)</f>
        <v>39764922</v>
      </c>
      <c r="C21" s="15">
        <f>SUM(C9:C20)</f>
        <v>0</v>
      </c>
      <c r="D21" s="15">
        <f>B21+C21</f>
        <v>39764922</v>
      </c>
      <c r="E21" s="15">
        <f>SUM(E9:E20)</f>
        <v>0</v>
      </c>
      <c r="F21" s="15">
        <f>SUM(F10:F20)</f>
        <v>73252131</v>
      </c>
      <c r="G21" s="15">
        <f>SUM(G9:G20)</f>
        <v>0</v>
      </c>
      <c r="H21" s="15">
        <f>F21+G21</f>
        <v>73252131</v>
      </c>
      <c r="I21" s="47"/>
      <c r="J21" s="15">
        <v>33487209</v>
      </c>
      <c r="L21" s="6">
        <v>33487209</v>
      </c>
    </row>
    <row r="22" spans="1:12" ht="58.5" customHeight="1">
      <c r="A22" s="48" t="s">
        <v>18</v>
      </c>
      <c r="B22" s="66" t="s">
        <v>159</v>
      </c>
      <c r="C22" s="67"/>
      <c r="D22" s="67"/>
      <c r="E22" s="67"/>
      <c r="F22" s="67"/>
      <c r="G22" s="67"/>
      <c r="H22" s="67"/>
      <c r="I22" s="68"/>
    </row>
    <row r="23" spans="1:12" ht="15.95" customHeight="1">
      <c r="A23" s="69" t="s">
        <v>22</v>
      </c>
      <c r="B23" s="69"/>
      <c r="C23" s="69"/>
      <c r="D23" s="69"/>
      <c r="E23" s="69"/>
      <c r="F23" s="69"/>
      <c r="G23" s="69"/>
      <c r="H23" s="69"/>
      <c r="I23" s="69"/>
    </row>
    <row r="24" spans="1:12" ht="18.75" customHeight="1">
      <c r="A24" s="70" t="s">
        <v>23</v>
      </c>
      <c r="B24" s="70"/>
      <c r="C24" s="70"/>
      <c r="D24" s="70"/>
      <c r="E24" s="70"/>
      <c r="F24" s="70"/>
      <c r="G24" s="70"/>
      <c r="H24" s="70"/>
      <c r="I24" s="70"/>
    </row>
    <row r="25" spans="1:12" ht="50.25" customHeight="1">
      <c r="A25" s="70" t="s">
        <v>24</v>
      </c>
      <c r="B25" s="70"/>
      <c r="C25" s="70"/>
      <c r="D25" s="70"/>
      <c r="E25" s="70"/>
      <c r="F25" s="70"/>
      <c r="G25" s="70"/>
      <c r="H25" s="70"/>
      <c r="I25" s="70"/>
    </row>
    <row r="26" spans="1:12" ht="15.95" customHeight="1">
      <c r="A26" s="49"/>
      <c r="B26" s="49"/>
      <c r="C26" s="49"/>
      <c r="D26" s="49"/>
      <c r="E26" s="49"/>
      <c r="F26" s="49"/>
      <c r="G26" s="49"/>
      <c r="H26" s="49"/>
      <c r="I26" s="49"/>
    </row>
    <row r="27" spans="1:12" ht="15.95" customHeight="1">
      <c r="A27" s="50" t="s">
        <v>19</v>
      </c>
      <c r="B27" s="51"/>
      <c r="D27" s="52" t="s">
        <v>20</v>
      </c>
      <c r="E27" s="53"/>
      <c r="G27" s="53" t="s">
        <v>90</v>
      </c>
      <c r="H27" s="50"/>
      <c r="I27" s="54"/>
    </row>
    <row r="28" spans="1:12" ht="15.95" customHeight="1">
      <c r="A28" s="54"/>
      <c r="B28" s="54"/>
      <c r="C28" s="54"/>
      <c r="D28" s="54"/>
      <c r="E28" s="54"/>
      <c r="F28" s="54"/>
      <c r="G28" s="54"/>
      <c r="H28" s="54"/>
      <c r="I28" s="54"/>
    </row>
    <row r="29" spans="1:12" ht="15.95" customHeight="1">
      <c r="A29" s="38"/>
    </row>
    <row r="30" spans="1:12" ht="15.95" customHeight="1">
      <c r="A30" s="38"/>
    </row>
    <row r="31" spans="1:12" ht="15.95" customHeight="1">
      <c r="A31" s="38"/>
    </row>
  </sheetData>
  <mergeCells count="12"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  <mergeCell ref="F7:H7"/>
    <mergeCell ref="I7:I8"/>
  </mergeCells>
  <phoneticPr fontId="5" type="noConversion"/>
  <printOptions horizontalCentered="1"/>
  <pageMargins left="0.35433070866141736" right="0.35433070866141736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Normal="85" workbookViewId="0">
      <pane ySplit="8" topLeftCell="A12" activePane="bottomLeft" state="frozen"/>
      <selection pane="bottomLeft" activeCell="F21" sqref="F21"/>
    </sheetView>
  </sheetViews>
  <sheetFormatPr defaultColWidth="23.85546875" defaultRowHeight="15.95" customHeight="1"/>
  <cols>
    <col min="1" max="1" width="23.85546875" style="6" customWidth="1"/>
    <col min="2" max="4" width="12.28515625" style="6" customWidth="1"/>
    <col min="5" max="5" width="10.7109375" style="6" customWidth="1"/>
    <col min="6" max="8" width="12.7109375" style="6" customWidth="1"/>
    <col min="9" max="9" width="12.42578125" style="6" customWidth="1"/>
    <col min="10" max="10" width="15.7109375" style="57" customWidth="1"/>
    <col min="11" max="255" width="10" style="6" customWidth="1"/>
    <col min="256" max="16384" width="23.85546875" style="6"/>
  </cols>
  <sheetData>
    <row r="1" spans="1:10" s="5" customFormat="1" ht="16.5">
      <c r="A1" s="1"/>
      <c r="B1" s="1"/>
      <c r="C1" s="1"/>
      <c r="J1" s="55"/>
    </row>
    <row r="2" spans="1:10" s="5" customFormat="1" ht="16.5">
      <c r="A2" s="1"/>
      <c r="B2" s="1"/>
      <c r="C2" s="4"/>
      <c r="D2" s="4"/>
      <c r="E2" s="4"/>
      <c r="F2" s="4"/>
      <c r="G2" s="4"/>
      <c r="H2" s="4"/>
      <c r="I2" s="4"/>
      <c r="J2" s="55"/>
    </row>
    <row r="3" spans="1:10" s="39" customFormat="1" ht="25.5" customHeight="1">
      <c r="A3" s="71" t="s">
        <v>58</v>
      </c>
      <c r="B3" s="71"/>
      <c r="C3" s="71"/>
      <c r="D3" s="71"/>
      <c r="E3" s="71"/>
      <c r="F3" s="71"/>
      <c r="G3" s="71"/>
      <c r="H3" s="71"/>
      <c r="I3" s="71"/>
      <c r="J3" s="56"/>
    </row>
    <row r="4" spans="1:10" s="39" customFormat="1" ht="18.75" customHeight="1">
      <c r="A4" s="72" t="s">
        <v>29</v>
      </c>
      <c r="B4" s="72"/>
      <c r="C4" s="72"/>
      <c r="D4" s="72"/>
      <c r="E4" s="72"/>
      <c r="F4" s="72"/>
      <c r="G4" s="72"/>
      <c r="H4" s="72"/>
      <c r="I4" s="72"/>
      <c r="J4" s="56"/>
    </row>
    <row r="5" spans="1:10" s="39" customFormat="1" ht="18.75" customHeight="1">
      <c r="A5" s="73" t="s">
        <v>158</v>
      </c>
      <c r="B5" s="73"/>
      <c r="C5" s="73"/>
      <c r="D5" s="73"/>
      <c r="E5" s="73"/>
      <c r="F5" s="73"/>
      <c r="G5" s="73"/>
      <c r="H5" s="73"/>
      <c r="I5" s="73"/>
      <c r="J5" s="56"/>
    </row>
    <row r="6" spans="1:10" s="39" customFormat="1" ht="18" customHeight="1">
      <c r="C6" s="40"/>
      <c r="D6" s="40"/>
      <c r="I6" s="40" t="s">
        <v>31</v>
      </c>
      <c r="J6" s="56"/>
    </row>
    <row r="7" spans="1:10" ht="25.5" customHeight="1">
      <c r="A7" s="74" t="s">
        <v>1</v>
      </c>
      <c r="B7" s="76" t="s">
        <v>2</v>
      </c>
      <c r="C7" s="77"/>
      <c r="D7" s="78"/>
      <c r="E7" s="79" t="s">
        <v>4</v>
      </c>
      <c r="F7" s="81" t="s">
        <v>5</v>
      </c>
      <c r="G7" s="81"/>
      <c r="H7" s="81"/>
      <c r="I7" s="82" t="s">
        <v>6</v>
      </c>
    </row>
    <row r="8" spans="1:10" ht="20.25" customHeight="1">
      <c r="A8" s="75"/>
      <c r="B8" s="41" t="s">
        <v>7</v>
      </c>
      <c r="C8" s="41" t="s">
        <v>8</v>
      </c>
      <c r="D8" s="41" t="s">
        <v>9</v>
      </c>
      <c r="E8" s="80"/>
      <c r="F8" s="41" t="s">
        <v>7</v>
      </c>
      <c r="G8" s="41" t="s">
        <v>8</v>
      </c>
      <c r="H8" s="41" t="s">
        <v>9</v>
      </c>
      <c r="I8" s="83"/>
    </row>
    <row r="9" spans="1:10" ht="15.95" customHeight="1">
      <c r="A9" s="42" t="s">
        <v>10</v>
      </c>
      <c r="B9" s="9"/>
      <c r="C9" s="9"/>
      <c r="D9" s="9"/>
      <c r="E9" s="9"/>
      <c r="F9" s="9"/>
      <c r="G9" s="9"/>
      <c r="H9" s="9"/>
      <c r="I9" s="43"/>
    </row>
    <row r="10" spans="1:10" ht="15.95" customHeight="1">
      <c r="A10" s="44" t="s">
        <v>11</v>
      </c>
      <c r="B10" s="12">
        <v>59270</v>
      </c>
      <c r="C10" s="12">
        <v>0</v>
      </c>
      <c r="D10" s="12">
        <f>B10+C10</f>
        <v>59270</v>
      </c>
      <c r="E10" s="25">
        <v>0</v>
      </c>
      <c r="F10" s="12">
        <f>D10+J10</f>
        <v>59270</v>
      </c>
      <c r="G10" s="12">
        <v>0</v>
      </c>
      <c r="H10" s="12">
        <f>F10+G10</f>
        <v>59270</v>
      </c>
      <c r="I10" s="43"/>
      <c r="J10" s="12"/>
    </row>
    <row r="11" spans="1:10" ht="15.95" customHeight="1">
      <c r="A11" s="42" t="s">
        <v>12</v>
      </c>
      <c r="B11" s="9"/>
      <c r="C11" s="9"/>
      <c r="D11" s="9"/>
      <c r="E11" s="12"/>
      <c r="F11" s="9"/>
      <c r="G11" s="9"/>
      <c r="H11" s="9"/>
      <c r="I11" s="43"/>
      <c r="J11" s="9"/>
    </row>
    <row r="12" spans="1:10" ht="15.95" customHeight="1">
      <c r="A12" s="44" t="s">
        <v>11</v>
      </c>
      <c r="B12" s="12">
        <f>8492393-8064</f>
        <v>8484329</v>
      </c>
      <c r="C12" s="12">
        <v>0</v>
      </c>
      <c r="D12" s="12">
        <f>B12+C12</f>
        <v>8484329</v>
      </c>
      <c r="E12" s="25">
        <v>0</v>
      </c>
      <c r="F12" s="12">
        <f>D12+J12</f>
        <v>8484329</v>
      </c>
      <c r="G12" s="12">
        <v>0</v>
      </c>
      <c r="H12" s="12">
        <f>F12+G12</f>
        <v>8484329</v>
      </c>
      <c r="I12" s="43"/>
      <c r="J12" s="12"/>
    </row>
    <row r="13" spans="1:10" ht="15.95" customHeight="1">
      <c r="A13" s="42" t="s">
        <v>13</v>
      </c>
      <c r="B13" s="9"/>
      <c r="C13" s="9"/>
      <c r="D13" s="9"/>
      <c r="E13" s="59"/>
      <c r="F13" s="9"/>
      <c r="G13" s="9"/>
      <c r="H13" s="9"/>
      <c r="I13" s="43"/>
      <c r="J13" s="9"/>
    </row>
    <row r="14" spans="1:10" ht="15.95" customHeight="1">
      <c r="A14" s="44" t="s">
        <v>11</v>
      </c>
      <c r="B14" s="12">
        <f>23062507-45000</f>
        <v>23017507</v>
      </c>
      <c r="C14" s="12">
        <v>0</v>
      </c>
      <c r="D14" s="12">
        <f>B14+C14</f>
        <v>23017507</v>
      </c>
      <c r="E14" s="25">
        <v>0</v>
      </c>
      <c r="F14" s="12">
        <f>D14+J14</f>
        <v>23017507</v>
      </c>
      <c r="G14" s="12">
        <v>0</v>
      </c>
      <c r="H14" s="12">
        <f>F14+G14</f>
        <v>23017507</v>
      </c>
      <c r="I14" s="43"/>
      <c r="J14" s="12"/>
    </row>
    <row r="15" spans="1:10" ht="15.95" customHeight="1">
      <c r="A15" s="42" t="s">
        <v>14</v>
      </c>
      <c r="B15" s="9"/>
      <c r="C15" s="9"/>
      <c r="D15" s="9"/>
      <c r="E15" s="9"/>
      <c r="F15" s="9"/>
      <c r="G15" s="9"/>
      <c r="H15" s="9"/>
      <c r="I15" s="43"/>
      <c r="J15" s="9"/>
    </row>
    <row r="16" spans="1:10" ht="15.95" customHeight="1">
      <c r="A16" s="44" t="s">
        <v>11</v>
      </c>
      <c r="B16" s="12">
        <f>1522445+129695</f>
        <v>1652140</v>
      </c>
      <c r="C16" s="12">
        <v>0</v>
      </c>
      <c r="D16" s="12">
        <f>B16+C16</f>
        <v>1652140</v>
      </c>
      <c r="E16" s="12">
        <v>0</v>
      </c>
      <c r="F16" s="12">
        <f>J16+D16</f>
        <v>1652140</v>
      </c>
      <c r="G16" s="12">
        <v>0</v>
      </c>
      <c r="H16" s="12">
        <f>F16+G16</f>
        <v>1652140</v>
      </c>
      <c r="I16" s="43"/>
      <c r="J16" s="12"/>
    </row>
    <row r="17" spans="1:10" ht="15.95" customHeight="1">
      <c r="A17" s="42" t="s">
        <v>15</v>
      </c>
      <c r="B17" s="9"/>
      <c r="C17" s="9"/>
      <c r="D17" s="9"/>
      <c r="E17" s="9"/>
      <c r="F17" s="9"/>
      <c r="G17" s="9"/>
      <c r="H17" s="9"/>
      <c r="I17" s="43"/>
      <c r="J17" s="9"/>
    </row>
    <row r="18" spans="1:10" ht="15.95" customHeight="1">
      <c r="A18" s="45" t="s">
        <v>11</v>
      </c>
      <c r="B18" s="12">
        <v>273963</v>
      </c>
      <c r="C18" s="12">
        <v>0</v>
      </c>
      <c r="D18" s="12">
        <f>B18+C18</f>
        <v>273963</v>
      </c>
      <c r="E18" s="12">
        <v>0</v>
      </c>
      <c r="F18" s="12">
        <f>D18+J18</f>
        <v>273963</v>
      </c>
      <c r="G18" s="12">
        <v>0</v>
      </c>
      <c r="H18" s="12">
        <f>F18+G18</f>
        <v>273963</v>
      </c>
      <c r="I18" s="43"/>
      <c r="J18" s="12"/>
    </row>
    <row r="19" spans="1:10" ht="15.95" customHeight="1">
      <c r="A19" s="42" t="s">
        <v>16</v>
      </c>
      <c r="B19" s="9"/>
      <c r="C19" s="9"/>
      <c r="D19" s="9"/>
      <c r="E19" s="9"/>
      <c r="F19" s="9"/>
      <c r="G19" s="9"/>
      <c r="H19" s="9"/>
      <c r="I19" s="43"/>
      <c r="J19" s="9"/>
    </row>
    <row r="20" spans="1:10" ht="15.95" customHeight="1">
      <c r="A20" s="44" t="s">
        <v>11</v>
      </c>
      <c r="B20" s="12">
        <v>0</v>
      </c>
      <c r="C20" s="6">
        <v>0</v>
      </c>
      <c r="D20" s="12">
        <f>B20+C20</f>
        <v>0</v>
      </c>
      <c r="E20" s="12">
        <v>0</v>
      </c>
      <c r="F20" s="12">
        <v>0</v>
      </c>
      <c r="G20" s="12">
        <v>0</v>
      </c>
      <c r="H20" s="12">
        <f>F20+G20</f>
        <v>0</v>
      </c>
      <c r="I20" s="43"/>
      <c r="J20" s="12"/>
    </row>
    <row r="21" spans="1:10" ht="15.95" customHeight="1">
      <c r="A21" s="46" t="s">
        <v>17</v>
      </c>
      <c r="B21" s="15">
        <f>SUM(B9:B20)</f>
        <v>33487209</v>
      </c>
      <c r="C21" s="15">
        <f>SUM(C9:C20)</f>
        <v>0</v>
      </c>
      <c r="D21" s="15">
        <f>B21+C21</f>
        <v>33487209</v>
      </c>
      <c r="E21" s="15">
        <f>SUM(E9:E20)</f>
        <v>0</v>
      </c>
      <c r="F21" s="15">
        <f>SUM(F10:F20)</f>
        <v>33487209</v>
      </c>
      <c r="G21" s="15">
        <f>SUM(G9:G20)</f>
        <v>0</v>
      </c>
      <c r="H21" s="15">
        <f>F21+G21</f>
        <v>33487209</v>
      </c>
      <c r="I21" s="47"/>
      <c r="J21" s="15"/>
    </row>
    <row r="22" spans="1:10" ht="58.5" customHeight="1">
      <c r="A22" s="48" t="s">
        <v>18</v>
      </c>
      <c r="B22" s="66" t="s">
        <v>159</v>
      </c>
      <c r="C22" s="67"/>
      <c r="D22" s="67"/>
      <c r="E22" s="67"/>
      <c r="F22" s="67"/>
      <c r="G22" s="67"/>
      <c r="H22" s="67"/>
      <c r="I22" s="68"/>
    </row>
    <row r="23" spans="1:10" ht="15.95" customHeight="1">
      <c r="A23" s="69" t="s">
        <v>22</v>
      </c>
      <c r="B23" s="69"/>
      <c r="C23" s="69"/>
      <c r="D23" s="69"/>
      <c r="E23" s="69"/>
      <c r="F23" s="69"/>
      <c r="G23" s="69"/>
      <c r="H23" s="69"/>
      <c r="I23" s="69"/>
    </row>
    <row r="24" spans="1:10" ht="18.75" customHeight="1">
      <c r="A24" s="70" t="s">
        <v>23</v>
      </c>
      <c r="B24" s="70"/>
      <c r="C24" s="70"/>
      <c r="D24" s="70"/>
      <c r="E24" s="70"/>
      <c r="F24" s="70"/>
      <c r="G24" s="70"/>
      <c r="H24" s="70"/>
      <c r="I24" s="70"/>
    </row>
    <row r="25" spans="1:10" ht="50.25" customHeight="1">
      <c r="A25" s="70" t="s">
        <v>24</v>
      </c>
      <c r="B25" s="70"/>
      <c r="C25" s="70"/>
      <c r="D25" s="70"/>
      <c r="E25" s="70"/>
      <c r="F25" s="70"/>
      <c r="G25" s="70"/>
      <c r="H25" s="70"/>
      <c r="I25" s="70"/>
    </row>
    <row r="26" spans="1:10" ht="15.95" customHeight="1">
      <c r="A26" s="49"/>
      <c r="B26" s="49"/>
      <c r="C26" s="49"/>
      <c r="D26" s="49"/>
      <c r="E26" s="49"/>
      <c r="F26" s="49"/>
      <c r="G26" s="49"/>
      <c r="H26" s="49"/>
      <c r="I26" s="49"/>
    </row>
    <row r="27" spans="1:10" ht="15.95" customHeight="1">
      <c r="A27" s="50" t="s">
        <v>19</v>
      </c>
      <c r="B27" s="51"/>
      <c r="D27" s="52" t="s">
        <v>20</v>
      </c>
      <c r="E27" s="53"/>
      <c r="G27" s="53" t="s">
        <v>90</v>
      </c>
      <c r="H27" s="50"/>
      <c r="I27" s="54"/>
    </row>
    <row r="28" spans="1:10" ht="15.95" customHeight="1">
      <c r="A28" s="54"/>
      <c r="B28" s="54"/>
      <c r="C28" s="54"/>
      <c r="D28" s="54"/>
      <c r="E28" s="54"/>
      <c r="F28" s="54"/>
      <c r="G28" s="54"/>
      <c r="H28" s="54"/>
      <c r="I28" s="54"/>
    </row>
    <row r="29" spans="1:10" ht="15.95" customHeight="1">
      <c r="A29" s="38"/>
    </row>
    <row r="30" spans="1:10" ht="15.95" customHeight="1">
      <c r="A30" s="38"/>
    </row>
    <row r="31" spans="1:10" ht="15.95" customHeight="1">
      <c r="A31" s="38"/>
    </row>
  </sheetData>
  <mergeCells count="12"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  <mergeCell ref="F7:H7"/>
    <mergeCell ref="I7:I8"/>
  </mergeCells>
  <phoneticPr fontId="5" type="noConversion"/>
  <printOptions horizontalCentered="1"/>
  <pageMargins left="0.35433070866141736" right="0.35433070866141736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Normal="85" workbookViewId="0">
      <pane ySplit="8" topLeftCell="A9" activePane="bottomLeft" state="frozen"/>
      <selection pane="bottomLeft" activeCell="I27" sqref="A1:I27"/>
    </sheetView>
  </sheetViews>
  <sheetFormatPr defaultColWidth="23.85546875" defaultRowHeight="15.95" customHeight="1"/>
  <cols>
    <col min="1" max="1" width="23.85546875" style="6" customWidth="1"/>
    <col min="2" max="4" width="12.28515625" style="6" customWidth="1"/>
    <col min="5" max="5" width="10.7109375" style="6" customWidth="1"/>
    <col min="6" max="8" width="12.7109375" style="6" customWidth="1"/>
    <col min="9" max="9" width="12.42578125" style="6" customWidth="1"/>
    <col min="10" max="10" width="15.7109375" style="57" customWidth="1"/>
    <col min="11" max="255" width="10" style="6" customWidth="1"/>
    <col min="256" max="16384" width="23.85546875" style="6"/>
  </cols>
  <sheetData>
    <row r="1" spans="1:10" s="5" customFormat="1" ht="16.5">
      <c r="A1" s="1"/>
      <c r="B1" s="1"/>
      <c r="C1" s="1"/>
      <c r="J1" s="55"/>
    </row>
    <row r="2" spans="1:10" s="5" customFormat="1" ht="16.5">
      <c r="A2" s="1"/>
      <c r="B2" s="1"/>
      <c r="C2" s="4"/>
      <c r="D2" s="4"/>
      <c r="E2" s="4"/>
      <c r="F2" s="4"/>
      <c r="G2" s="4"/>
      <c r="H2" s="4"/>
      <c r="I2" s="4"/>
      <c r="J2" s="55"/>
    </row>
    <row r="3" spans="1:10" s="39" customFormat="1" ht="25.5" customHeight="1">
      <c r="A3" s="71" t="s">
        <v>58</v>
      </c>
      <c r="B3" s="71"/>
      <c r="C3" s="71"/>
      <c r="D3" s="71"/>
      <c r="E3" s="71"/>
      <c r="F3" s="71"/>
      <c r="G3" s="71"/>
      <c r="H3" s="71"/>
      <c r="I3" s="71"/>
      <c r="J3" s="56"/>
    </row>
    <row r="4" spans="1:10" s="39" customFormat="1" ht="18.75" customHeight="1">
      <c r="A4" s="72" t="s">
        <v>29</v>
      </c>
      <c r="B4" s="72"/>
      <c r="C4" s="72"/>
      <c r="D4" s="72"/>
      <c r="E4" s="72"/>
      <c r="F4" s="72"/>
      <c r="G4" s="72"/>
      <c r="H4" s="72"/>
      <c r="I4" s="72"/>
      <c r="J4" s="56"/>
    </row>
    <row r="5" spans="1:10" s="39" customFormat="1" ht="18.75" customHeight="1">
      <c r="A5" s="73" t="s">
        <v>156</v>
      </c>
      <c r="B5" s="73"/>
      <c r="C5" s="73"/>
      <c r="D5" s="73"/>
      <c r="E5" s="73"/>
      <c r="F5" s="73"/>
      <c r="G5" s="73"/>
      <c r="H5" s="73"/>
      <c r="I5" s="73"/>
      <c r="J5" s="56"/>
    </row>
    <row r="6" spans="1:10" s="39" customFormat="1" ht="18" customHeight="1">
      <c r="C6" s="40"/>
      <c r="D6" s="40"/>
      <c r="I6" s="40" t="s">
        <v>31</v>
      </c>
      <c r="J6" s="56"/>
    </row>
    <row r="7" spans="1:10" ht="25.5" customHeight="1">
      <c r="A7" s="74" t="s">
        <v>1</v>
      </c>
      <c r="B7" s="76" t="s">
        <v>2</v>
      </c>
      <c r="C7" s="77"/>
      <c r="D7" s="78"/>
      <c r="E7" s="79" t="s">
        <v>4</v>
      </c>
      <c r="F7" s="81" t="s">
        <v>5</v>
      </c>
      <c r="G7" s="81"/>
      <c r="H7" s="81"/>
      <c r="I7" s="82" t="s">
        <v>6</v>
      </c>
    </row>
    <row r="8" spans="1:10" ht="20.25" customHeight="1">
      <c r="A8" s="75"/>
      <c r="B8" s="41" t="s">
        <v>7</v>
      </c>
      <c r="C8" s="41" t="s">
        <v>8</v>
      </c>
      <c r="D8" s="41" t="s">
        <v>9</v>
      </c>
      <c r="E8" s="80"/>
      <c r="F8" s="41" t="s">
        <v>7</v>
      </c>
      <c r="G8" s="41" t="s">
        <v>8</v>
      </c>
      <c r="H8" s="41" t="s">
        <v>9</v>
      </c>
      <c r="I8" s="83"/>
    </row>
    <row r="9" spans="1:10" ht="15.95" customHeight="1">
      <c r="A9" s="42" t="s">
        <v>10</v>
      </c>
      <c r="B9" s="9"/>
      <c r="C9" s="9"/>
      <c r="D9" s="9"/>
      <c r="E9" s="9"/>
      <c r="F9" s="9"/>
      <c r="G9" s="9"/>
      <c r="H9" s="9"/>
      <c r="I9" s="43"/>
    </row>
    <row r="10" spans="1:10" ht="15.95" customHeight="1">
      <c r="A10" s="44" t="s">
        <v>11</v>
      </c>
      <c r="B10" s="12">
        <v>88025</v>
      </c>
      <c r="C10" s="12">
        <v>0</v>
      </c>
      <c r="D10" s="12">
        <f>B10+C10</f>
        <v>88025</v>
      </c>
      <c r="E10" s="25">
        <v>0</v>
      </c>
      <c r="F10" s="12">
        <f>D10+J10</f>
        <v>795588</v>
      </c>
      <c r="G10" s="12">
        <v>0</v>
      </c>
      <c r="H10" s="12">
        <f>F10+G10</f>
        <v>795588</v>
      </c>
      <c r="I10" s="43"/>
      <c r="J10" s="12">
        <v>707563</v>
      </c>
    </row>
    <row r="11" spans="1:10" ht="15.95" customHeight="1">
      <c r="A11" s="42" t="s">
        <v>12</v>
      </c>
      <c r="B11" s="9"/>
      <c r="C11" s="9"/>
      <c r="D11" s="9"/>
      <c r="E11" s="12"/>
      <c r="F11" s="9"/>
      <c r="G11" s="9"/>
      <c r="H11" s="9"/>
      <c r="I11" s="43"/>
      <c r="J11" s="9"/>
    </row>
    <row r="12" spans="1:10" ht="15.95" customHeight="1">
      <c r="A12" s="44" t="s">
        <v>11</v>
      </c>
      <c r="B12" s="12">
        <f>8600169-3000</f>
        <v>8597169</v>
      </c>
      <c r="C12" s="12">
        <v>0</v>
      </c>
      <c r="D12" s="12">
        <f>B12+C12</f>
        <v>8597169</v>
      </c>
      <c r="E12" s="25">
        <v>0</v>
      </c>
      <c r="F12" s="12">
        <f>D12+J12</f>
        <v>117126285</v>
      </c>
      <c r="G12" s="12">
        <v>0</v>
      </c>
      <c r="H12" s="12">
        <f>F12+G12</f>
        <v>117126285</v>
      </c>
      <c r="I12" s="43"/>
      <c r="J12" s="12">
        <v>108529116</v>
      </c>
    </row>
    <row r="13" spans="1:10" ht="15.95" customHeight="1">
      <c r="A13" s="42" t="s">
        <v>13</v>
      </c>
      <c r="B13" s="9"/>
      <c r="C13" s="9"/>
      <c r="D13" s="9"/>
      <c r="E13" s="59"/>
      <c r="F13" s="9"/>
      <c r="G13" s="9"/>
      <c r="H13" s="9"/>
      <c r="I13" s="43"/>
      <c r="J13" s="9"/>
    </row>
    <row r="14" spans="1:10" ht="15.95" customHeight="1">
      <c r="A14" s="44" t="s">
        <v>11</v>
      </c>
      <c r="B14" s="12">
        <f>33383181-3209471</f>
        <v>30173710</v>
      </c>
      <c r="C14" s="12">
        <v>0</v>
      </c>
      <c r="D14" s="12">
        <f>B14+C14</f>
        <v>30173710</v>
      </c>
      <c r="E14" s="25">
        <v>0</v>
      </c>
      <c r="F14" s="12">
        <f>D14+J14</f>
        <v>390771234</v>
      </c>
      <c r="G14" s="12">
        <v>0</v>
      </c>
      <c r="H14" s="12">
        <f>F14+G14</f>
        <v>390771234</v>
      </c>
      <c r="I14" s="43"/>
      <c r="J14" s="12">
        <v>360597524</v>
      </c>
    </row>
    <row r="15" spans="1:10" ht="15.95" customHeight="1">
      <c r="A15" s="42" t="s">
        <v>14</v>
      </c>
      <c r="B15" s="9"/>
      <c r="C15" s="9"/>
      <c r="D15" s="9"/>
      <c r="E15" s="9"/>
      <c r="F15" s="9"/>
      <c r="G15" s="9"/>
      <c r="H15" s="9"/>
      <c r="I15" s="43"/>
      <c r="J15" s="9"/>
    </row>
    <row r="16" spans="1:10" ht="15.95" customHeight="1">
      <c r="A16" s="44" t="s">
        <v>11</v>
      </c>
      <c r="B16" s="12">
        <f>2725071+601285-C16</f>
        <v>1992073</v>
      </c>
      <c r="C16" s="12">
        <f>1053683+280600</f>
        <v>1334283</v>
      </c>
      <c r="D16" s="12">
        <f>B16+C16</f>
        <v>3326356</v>
      </c>
      <c r="E16" s="12">
        <v>0</v>
      </c>
      <c r="F16" s="12">
        <f>J16+D16</f>
        <v>27791347</v>
      </c>
      <c r="G16" s="12">
        <v>1334283</v>
      </c>
      <c r="H16" s="12">
        <f>F16+G16</f>
        <v>29125630</v>
      </c>
      <c r="I16" s="43"/>
      <c r="J16" s="12">
        <v>24464991</v>
      </c>
    </row>
    <row r="17" spans="1:10" ht="15.95" customHeight="1">
      <c r="A17" s="42" t="s">
        <v>15</v>
      </c>
      <c r="B17" s="9"/>
      <c r="C17" s="9"/>
      <c r="D17" s="9"/>
      <c r="E17" s="9"/>
      <c r="F17" s="9"/>
      <c r="G17" s="9"/>
      <c r="H17" s="9"/>
      <c r="I17" s="43"/>
      <c r="J17" s="9"/>
    </row>
    <row r="18" spans="1:10" ht="15.95" customHeight="1">
      <c r="A18" s="45" t="s">
        <v>11</v>
      </c>
      <c r="B18" s="12">
        <v>249542</v>
      </c>
      <c r="C18" s="12">
        <v>0</v>
      </c>
      <c r="D18" s="12">
        <f>B18+C18</f>
        <v>249542</v>
      </c>
      <c r="E18" s="12">
        <v>0</v>
      </c>
      <c r="F18" s="12">
        <f>D18+J18</f>
        <v>1784721</v>
      </c>
      <c r="G18" s="12">
        <v>0</v>
      </c>
      <c r="H18" s="12">
        <f>F18+G18</f>
        <v>1784721</v>
      </c>
      <c r="I18" s="43"/>
      <c r="J18" s="12">
        <v>1535179</v>
      </c>
    </row>
    <row r="19" spans="1:10" ht="15.95" customHeight="1">
      <c r="A19" s="42" t="s">
        <v>16</v>
      </c>
      <c r="B19" s="9"/>
      <c r="C19" s="9"/>
      <c r="D19" s="9"/>
      <c r="E19" s="9"/>
      <c r="F19" s="9"/>
      <c r="G19" s="9"/>
      <c r="H19" s="9"/>
      <c r="I19" s="43"/>
      <c r="J19" s="9"/>
    </row>
    <row r="20" spans="1:10" ht="15.95" customHeight="1">
      <c r="A20" s="44" t="s">
        <v>11</v>
      </c>
      <c r="B20" s="12">
        <v>0</v>
      </c>
      <c r="C20" s="12">
        <v>2424386</v>
      </c>
      <c r="D20" s="12">
        <f>B20+C20</f>
        <v>2424386</v>
      </c>
      <c r="E20" s="12">
        <v>0</v>
      </c>
      <c r="F20" s="12">
        <v>0</v>
      </c>
      <c r="G20" s="12">
        <v>2424386</v>
      </c>
      <c r="H20" s="12">
        <f>F20+G20</f>
        <v>2424386</v>
      </c>
      <c r="I20" s="43"/>
      <c r="J20" s="12">
        <v>0</v>
      </c>
    </row>
    <row r="21" spans="1:10" ht="15.95" customHeight="1">
      <c r="A21" s="46" t="s">
        <v>17</v>
      </c>
      <c r="B21" s="15">
        <f>SUM(B9:B20)</f>
        <v>41100519</v>
      </c>
      <c r="C21" s="15">
        <f>SUM(C9:C20)</f>
        <v>3758669</v>
      </c>
      <c r="D21" s="15">
        <f>B21+C21</f>
        <v>44859188</v>
      </c>
      <c r="E21" s="15">
        <f>SUM(E9:E20)</f>
        <v>0</v>
      </c>
      <c r="F21" s="15">
        <f>SUM(F10:F20)</f>
        <v>538269175</v>
      </c>
      <c r="G21" s="15">
        <f>SUM(G9:G20)</f>
        <v>3758669</v>
      </c>
      <c r="H21" s="15">
        <f>F21+G21</f>
        <v>542027844</v>
      </c>
      <c r="I21" s="47"/>
      <c r="J21" s="15">
        <v>495834373</v>
      </c>
    </row>
    <row r="22" spans="1:10" ht="58.5" customHeight="1">
      <c r="A22" s="48" t="s">
        <v>18</v>
      </c>
      <c r="B22" s="66" t="s">
        <v>157</v>
      </c>
      <c r="C22" s="67"/>
      <c r="D22" s="67"/>
      <c r="E22" s="67"/>
      <c r="F22" s="67"/>
      <c r="G22" s="67"/>
      <c r="H22" s="67"/>
      <c r="I22" s="68"/>
    </row>
    <row r="23" spans="1:10" ht="15.95" customHeight="1">
      <c r="A23" s="69" t="s">
        <v>22</v>
      </c>
      <c r="B23" s="69"/>
      <c r="C23" s="69"/>
      <c r="D23" s="69"/>
      <c r="E23" s="69"/>
      <c r="F23" s="69"/>
      <c r="G23" s="69"/>
      <c r="H23" s="69"/>
      <c r="I23" s="69"/>
    </row>
    <row r="24" spans="1:10" ht="18.75" customHeight="1">
      <c r="A24" s="70" t="s">
        <v>23</v>
      </c>
      <c r="B24" s="70"/>
      <c r="C24" s="70"/>
      <c r="D24" s="70"/>
      <c r="E24" s="70"/>
      <c r="F24" s="70"/>
      <c r="G24" s="70"/>
      <c r="H24" s="70"/>
      <c r="I24" s="70"/>
    </row>
    <row r="25" spans="1:10" ht="50.25" customHeight="1">
      <c r="A25" s="70" t="s">
        <v>24</v>
      </c>
      <c r="B25" s="70"/>
      <c r="C25" s="70"/>
      <c r="D25" s="70"/>
      <c r="E25" s="70"/>
      <c r="F25" s="70"/>
      <c r="G25" s="70"/>
      <c r="H25" s="70"/>
      <c r="I25" s="70"/>
    </row>
    <row r="26" spans="1:10" ht="15.95" customHeight="1">
      <c r="A26" s="49"/>
      <c r="B26" s="49"/>
      <c r="C26" s="49"/>
      <c r="D26" s="49"/>
      <c r="E26" s="49"/>
      <c r="F26" s="49"/>
      <c r="G26" s="49"/>
      <c r="H26" s="49"/>
      <c r="I26" s="49"/>
    </row>
    <row r="27" spans="1:10" ht="15.95" customHeight="1">
      <c r="A27" s="50" t="s">
        <v>19</v>
      </c>
      <c r="B27" s="51"/>
      <c r="D27" s="52" t="s">
        <v>20</v>
      </c>
      <c r="E27" s="53"/>
      <c r="G27" s="53" t="s">
        <v>90</v>
      </c>
      <c r="H27" s="50"/>
      <c r="I27" s="54"/>
    </row>
    <row r="28" spans="1:10" ht="15.95" customHeight="1">
      <c r="A28" s="54"/>
      <c r="B28" s="54"/>
      <c r="C28" s="54"/>
      <c r="D28" s="54"/>
      <c r="E28" s="54"/>
      <c r="F28" s="54"/>
      <c r="G28" s="54"/>
      <c r="H28" s="54"/>
      <c r="I28" s="54"/>
    </row>
    <row r="29" spans="1:10" ht="15.95" customHeight="1">
      <c r="A29" s="38"/>
    </row>
    <row r="30" spans="1:10" ht="15.95" customHeight="1">
      <c r="A30" s="38"/>
    </row>
    <row r="31" spans="1:10" ht="15.95" customHeight="1">
      <c r="A31" s="38"/>
    </row>
  </sheetData>
  <mergeCells count="12">
    <mergeCell ref="A25:I25"/>
    <mergeCell ref="A3:I3"/>
    <mergeCell ref="A4:I4"/>
    <mergeCell ref="A5:I5"/>
    <mergeCell ref="A7:A8"/>
    <mergeCell ref="B7:D7"/>
    <mergeCell ref="E7:E8"/>
    <mergeCell ref="F7:H7"/>
    <mergeCell ref="I7:I8"/>
    <mergeCell ref="B22:I22"/>
    <mergeCell ref="A23:I23"/>
    <mergeCell ref="A24:I24"/>
  </mergeCells>
  <phoneticPr fontId="5" type="noConversion"/>
  <printOptions horizontalCentered="1"/>
  <pageMargins left="0.35433070866141736" right="0.35433070866141736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Normal="85" workbookViewId="0">
      <pane ySplit="8" topLeftCell="A9" activePane="bottomLeft" state="frozen"/>
      <selection pane="bottomLeft" activeCell="A5" sqref="A5:I5"/>
    </sheetView>
  </sheetViews>
  <sheetFormatPr defaultColWidth="23.85546875" defaultRowHeight="15.95" customHeight="1"/>
  <cols>
    <col min="1" max="1" width="23.85546875" style="6" customWidth="1"/>
    <col min="2" max="4" width="12.28515625" style="6" customWidth="1"/>
    <col min="5" max="5" width="10.7109375" style="6" customWidth="1"/>
    <col min="6" max="8" width="12.7109375" style="6" customWidth="1"/>
    <col min="9" max="9" width="12.42578125" style="6" customWidth="1"/>
    <col min="10" max="10" width="15.7109375" style="57" customWidth="1"/>
    <col min="11" max="255" width="10" style="6" customWidth="1"/>
    <col min="256" max="16384" width="23.85546875" style="6"/>
  </cols>
  <sheetData>
    <row r="1" spans="1:10" s="5" customFormat="1" ht="16.5">
      <c r="A1" s="1"/>
      <c r="B1" s="1"/>
      <c r="C1" s="1"/>
      <c r="J1" s="55"/>
    </row>
    <row r="2" spans="1:10" s="5" customFormat="1" ht="16.5">
      <c r="A2" s="1"/>
      <c r="B2" s="1"/>
      <c r="C2" s="4"/>
      <c r="D2" s="4"/>
      <c r="E2" s="4"/>
      <c r="F2" s="4"/>
      <c r="G2" s="4"/>
      <c r="H2" s="4"/>
      <c r="I2" s="4"/>
      <c r="J2" s="55"/>
    </row>
    <row r="3" spans="1:10" s="39" customFormat="1" ht="25.5" customHeight="1">
      <c r="A3" s="71" t="s">
        <v>58</v>
      </c>
      <c r="B3" s="71"/>
      <c r="C3" s="71"/>
      <c r="D3" s="71"/>
      <c r="E3" s="71"/>
      <c r="F3" s="71"/>
      <c r="G3" s="71"/>
      <c r="H3" s="71"/>
      <c r="I3" s="71"/>
      <c r="J3" s="56"/>
    </row>
    <row r="4" spans="1:10" s="39" customFormat="1" ht="18.75" customHeight="1">
      <c r="A4" s="72" t="s">
        <v>29</v>
      </c>
      <c r="B4" s="72"/>
      <c r="C4" s="72"/>
      <c r="D4" s="72"/>
      <c r="E4" s="72"/>
      <c r="F4" s="72"/>
      <c r="G4" s="72"/>
      <c r="H4" s="72"/>
      <c r="I4" s="72"/>
      <c r="J4" s="56"/>
    </row>
    <row r="5" spans="1:10" s="39" customFormat="1" ht="18.75" customHeight="1">
      <c r="A5" s="73" t="s">
        <v>155</v>
      </c>
      <c r="B5" s="73"/>
      <c r="C5" s="73"/>
      <c r="D5" s="73"/>
      <c r="E5" s="73"/>
      <c r="F5" s="73"/>
      <c r="G5" s="73"/>
      <c r="H5" s="73"/>
      <c r="I5" s="73"/>
      <c r="J5" s="56"/>
    </row>
    <row r="6" spans="1:10" s="39" customFormat="1" ht="18" customHeight="1">
      <c r="C6" s="40"/>
      <c r="D6" s="40"/>
      <c r="I6" s="40" t="s">
        <v>31</v>
      </c>
      <c r="J6" s="56"/>
    </row>
    <row r="7" spans="1:10" ht="25.5" customHeight="1">
      <c r="A7" s="74" t="s">
        <v>1</v>
      </c>
      <c r="B7" s="76" t="s">
        <v>2</v>
      </c>
      <c r="C7" s="77"/>
      <c r="D7" s="78"/>
      <c r="E7" s="79" t="s">
        <v>4</v>
      </c>
      <c r="F7" s="81" t="s">
        <v>5</v>
      </c>
      <c r="G7" s="81"/>
      <c r="H7" s="81"/>
      <c r="I7" s="82" t="s">
        <v>6</v>
      </c>
    </row>
    <row r="8" spans="1:10" ht="20.25" customHeight="1">
      <c r="A8" s="75"/>
      <c r="B8" s="41" t="s">
        <v>7</v>
      </c>
      <c r="C8" s="41" t="s">
        <v>8</v>
      </c>
      <c r="D8" s="41" t="s">
        <v>9</v>
      </c>
      <c r="E8" s="80"/>
      <c r="F8" s="41" t="s">
        <v>7</v>
      </c>
      <c r="G8" s="41" t="s">
        <v>8</v>
      </c>
      <c r="H8" s="41" t="s">
        <v>9</v>
      </c>
      <c r="I8" s="83"/>
    </row>
    <row r="9" spans="1:10" ht="15.95" customHeight="1">
      <c r="A9" s="42" t="s">
        <v>10</v>
      </c>
      <c r="B9" s="9"/>
      <c r="C9" s="9"/>
      <c r="D9" s="9"/>
      <c r="E9" s="9"/>
      <c r="F9" s="9"/>
      <c r="G9" s="9"/>
      <c r="H9" s="9"/>
      <c r="I9" s="43"/>
    </row>
    <row r="10" spans="1:10" ht="15.95" customHeight="1">
      <c r="A10" s="44" t="s">
        <v>11</v>
      </c>
      <c r="B10" s="12">
        <v>56605</v>
      </c>
      <c r="C10" s="12">
        <v>0</v>
      </c>
      <c r="D10" s="12">
        <f>B10+C10</f>
        <v>56605</v>
      </c>
      <c r="E10" s="25">
        <v>0</v>
      </c>
      <c r="F10" s="12">
        <f>D10+J10</f>
        <v>707563</v>
      </c>
      <c r="G10" s="12">
        <v>0</v>
      </c>
      <c r="H10" s="12">
        <f>F10+G10</f>
        <v>707563</v>
      </c>
      <c r="I10" s="43"/>
      <c r="J10" s="58">
        <v>650958</v>
      </c>
    </row>
    <row r="11" spans="1:10" ht="15.95" customHeight="1">
      <c r="A11" s="42" t="s">
        <v>12</v>
      </c>
      <c r="B11" s="9"/>
      <c r="C11" s="9"/>
      <c r="D11" s="9"/>
      <c r="E11" s="12"/>
      <c r="F11" s="9"/>
      <c r="G11" s="9"/>
      <c r="H11" s="9"/>
      <c r="I11" s="43"/>
      <c r="J11" s="58"/>
    </row>
    <row r="12" spans="1:10" ht="15.95" customHeight="1">
      <c r="A12" s="44" t="s">
        <v>11</v>
      </c>
      <c r="B12" s="12">
        <v>8713053</v>
      </c>
      <c r="C12" s="12">
        <v>0</v>
      </c>
      <c r="D12" s="12">
        <f>B12+C12</f>
        <v>8713053</v>
      </c>
      <c r="E12" s="25">
        <v>0</v>
      </c>
      <c r="F12" s="12">
        <f>D12+J12</f>
        <v>108529116</v>
      </c>
      <c r="G12" s="12">
        <v>0</v>
      </c>
      <c r="H12" s="12">
        <f>F12+G12</f>
        <v>108529116</v>
      </c>
      <c r="I12" s="43"/>
      <c r="J12" s="58">
        <v>99816063</v>
      </c>
    </row>
    <row r="13" spans="1:10" ht="15.95" customHeight="1">
      <c r="A13" s="42" t="s">
        <v>13</v>
      </c>
      <c r="B13" s="9"/>
      <c r="C13" s="9"/>
      <c r="D13" s="9"/>
      <c r="E13" s="59"/>
      <c r="F13" s="9"/>
      <c r="G13" s="9"/>
      <c r="H13" s="9"/>
      <c r="I13" s="43"/>
      <c r="J13" s="58"/>
    </row>
    <row r="14" spans="1:10" ht="15.95" customHeight="1">
      <c r="A14" s="44" t="s">
        <v>11</v>
      </c>
      <c r="B14" s="12">
        <f>31545302-282315</f>
        <v>31262987</v>
      </c>
      <c r="C14" s="12">
        <v>0</v>
      </c>
      <c r="D14" s="12">
        <f>B14+C14</f>
        <v>31262987</v>
      </c>
      <c r="E14" s="25">
        <v>0</v>
      </c>
      <c r="F14" s="12">
        <f>D14+J14</f>
        <v>360597524</v>
      </c>
      <c r="G14" s="12">
        <v>0</v>
      </c>
      <c r="H14" s="12">
        <f>F14+G14</f>
        <v>360597524</v>
      </c>
      <c r="I14" s="43"/>
      <c r="J14" s="58">
        <v>329334537</v>
      </c>
    </row>
    <row r="15" spans="1:10" ht="15.95" customHeight="1">
      <c r="A15" s="42" t="s">
        <v>14</v>
      </c>
      <c r="B15" s="9"/>
      <c r="C15" s="9"/>
      <c r="D15" s="9"/>
      <c r="E15" s="9"/>
      <c r="F15" s="9"/>
      <c r="G15" s="9"/>
      <c r="H15" s="9"/>
      <c r="I15" s="43"/>
      <c r="J15" s="58"/>
    </row>
    <row r="16" spans="1:10" ht="15.95" customHeight="1">
      <c r="A16" s="44" t="s">
        <v>11</v>
      </c>
      <c r="B16" s="12">
        <f>2022839+466345-17400</f>
        <v>2471784</v>
      </c>
      <c r="C16" s="12">
        <v>0</v>
      </c>
      <c r="D16" s="12">
        <f>B16+C16</f>
        <v>2471784</v>
      </c>
      <c r="E16" s="12">
        <v>0</v>
      </c>
      <c r="F16" s="12">
        <f>D16+J16</f>
        <v>24464991</v>
      </c>
      <c r="G16" s="12">
        <v>0</v>
      </c>
      <c r="H16" s="12">
        <f>F16+G16</f>
        <v>24464991</v>
      </c>
      <c r="I16" s="43"/>
      <c r="J16" s="58">
        <v>21993207</v>
      </c>
    </row>
    <row r="17" spans="1:10" ht="15.95" customHeight="1">
      <c r="A17" s="42" t="s">
        <v>15</v>
      </c>
      <c r="B17" s="9"/>
      <c r="C17" s="9"/>
      <c r="D17" s="9"/>
      <c r="E17" s="9"/>
      <c r="F17" s="9"/>
      <c r="G17" s="9"/>
      <c r="H17" s="9"/>
      <c r="I17" s="43"/>
      <c r="J17" s="58"/>
    </row>
    <row r="18" spans="1:10" ht="15.95" customHeight="1">
      <c r="A18" s="45" t="s">
        <v>11</v>
      </c>
      <c r="B18" s="12">
        <f>22631+101455</f>
        <v>124086</v>
      </c>
      <c r="C18" s="12">
        <v>0</v>
      </c>
      <c r="D18" s="12">
        <f>B18+C18</f>
        <v>124086</v>
      </c>
      <c r="E18" s="12">
        <v>0</v>
      </c>
      <c r="F18" s="12">
        <f>D18+J18</f>
        <v>1535179</v>
      </c>
      <c r="G18" s="12">
        <v>0</v>
      </c>
      <c r="H18" s="12">
        <f>F18+G18</f>
        <v>1535179</v>
      </c>
      <c r="I18" s="43"/>
      <c r="J18" s="58">
        <v>1411093</v>
      </c>
    </row>
    <row r="19" spans="1:10" ht="15.95" customHeight="1">
      <c r="A19" s="42" t="s">
        <v>16</v>
      </c>
      <c r="B19" s="9"/>
      <c r="C19" s="9"/>
      <c r="D19" s="9"/>
      <c r="E19" s="9"/>
      <c r="F19" s="9"/>
      <c r="G19" s="9"/>
      <c r="H19" s="9"/>
      <c r="I19" s="43"/>
      <c r="J19" s="58"/>
    </row>
    <row r="20" spans="1:10" ht="15.95" customHeight="1">
      <c r="A20" s="44" t="s">
        <v>11</v>
      </c>
      <c r="B20" s="12">
        <v>0</v>
      </c>
      <c r="C20" s="12">
        <v>0</v>
      </c>
      <c r="D20" s="12">
        <f>B20+C20</f>
        <v>0</v>
      </c>
      <c r="E20" s="12">
        <v>0</v>
      </c>
      <c r="F20" s="12">
        <v>0</v>
      </c>
      <c r="G20" s="12">
        <v>0</v>
      </c>
      <c r="H20" s="12">
        <f>F20+G20</f>
        <v>0</v>
      </c>
      <c r="I20" s="43"/>
      <c r="J20" s="58">
        <v>0</v>
      </c>
    </row>
    <row r="21" spans="1:10" ht="15.95" customHeight="1">
      <c r="A21" s="46" t="s">
        <v>17</v>
      </c>
      <c r="B21" s="15">
        <f>SUM(B9:B20)</f>
        <v>42628515</v>
      </c>
      <c r="C21" s="15">
        <f>SUM(C9:C20)</f>
        <v>0</v>
      </c>
      <c r="D21" s="15">
        <f>B21+C21</f>
        <v>42628515</v>
      </c>
      <c r="E21" s="15">
        <f>SUM(E9:E20)</f>
        <v>0</v>
      </c>
      <c r="F21" s="15">
        <f>SUM(F10:F20)</f>
        <v>495834373</v>
      </c>
      <c r="G21" s="15">
        <f>SUM(G9:G20)</f>
        <v>0</v>
      </c>
      <c r="H21" s="15">
        <f>F21+G21</f>
        <v>495834373</v>
      </c>
      <c r="I21" s="47"/>
      <c r="J21" s="58">
        <v>453205858</v>
      </c>
    </row>
    <row r="22" spans="1:10" ht="58.5" customHeight="1">
      <c r="A22" s="48" t="s">
        <v>18</v>
      </c>
      <c r="B22" s="66" t="s">
        <v>91</v>
      </c>
      <c r="C22" s="67"/>
      <c r="D22" s="67"/>
      <c r="E22" s="67"/>
      <c r="F22" s="67"/>
      <c r="G22" s="67"/>
      <c r="H22" s="67"/>
      <c r="I22" s="68"/>
    </row>
    <row r="23" spans="1:10" ht="15.95" customHeight="1">
      <c r="A23" s="69" t="s">
        <v>22</v>
      </c>
      <c r="B23" s="69"/>
      <c r="C23" s="69"/>
      <c r="D23" s="69"/>
      <c r="E23" s="69"/>
      <c r="F23" s="69"/>
      <c r="G23" s="69"/>
      <c r="H23" s="69"/>
      <c r="I23" s="69"/>
    </row>
    <row r="24" spans="1:10" ht="18.75" customHeight="1">
      <c r="A24" s="70" t="s">
        <v>23</v>
      </c>
      <c r="B24" s="70"/>
      <c r="C24" s="70"/>
      <c r="D24" s="70"/>
      <c r="E24" s="70"/>
      <c r="F24" s="70"/>
      <c r="G24" s="70"/>
      <c r="H24" s="70"/>
      <c r="I24" s="70"/>
    </row>
    <row r="25" spans="1:10" ht="50.25" customHeight="1">
      <c r="A25" s="70" t="s">
        <v>24</v>
      </c>
      <c r="B25" s="70"/>
      <c r="C25" s="70"/>
      <c r="D25" s="70"/>
      <c r="E25" s="70"/>
      <c r="F25" s="70"/>
      <c r="G25" s="70"/>
      <c r="H25" s="70"/>
      <c r="I25" s="70"/>
    </row>
    <row r="26" spans="1:10" ht="15.95" customHeight="1">
      <c r="A26" s="49"/>
      <c r="B26" s="49"/>
      <c r="C26" s="49"/>
      <c r="D26" s="49"/>
      <c r="E26" s="49"/>
      <c r="F26" s="49"/>
      <c r="G26" s="49"/>
      <c r="H26" s="49"/>
      <c r="I26" s="49"/>
    </row>
    <row r="27" spans="1:10" ht="15.95" customHeight="1">
      <c r="A27" s="50" t="s">
        <v>19</v>
      </c>
      <c r="B27" s="51"/>
      <c r="D27" s="52" t="s">
        <v>20</v>
      </c>
      <c r="E27" s="53"/>
      <c r="G27" s="53" t="s">
        <v>90</v>
      </c>
      <c r="H27" s="50"/>
      <c r="I27" s="54"/>
    </row>
    <row r="28" spans="1:10" ht="15.95" customHeight="1">
      <c r="A28" s="54"/>
      <c r="B28" s="54"/>
      <c r="C28" s="54"/>
      <c r="D28" s="54"/>
      <c r="E28" s="54"/>
      <c r="F28" s="54"/>
      <c r="G28" s="54"/>
      <c r="H28" s="54"/>
      <c r="I28" s="54"/>
    </row>
    <row r="29" spans="1:10" ht="15.95" customHeight="1">
      <c r="A29" s="38"/>
    </row>
    <row r="30" spans="1:10" ht="15.95" customHeight="1">
      <c r="A30" s="38"/>
    </row>
    <row r="31" spans="1:10" ht="15.95" customHeight="1">
      <c r="A31" s="38"/>
    </row>
  </sheetData>
  <mergeCells count="12"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  <mergeCell ref="F7:H7"/>
    <mergeCell ref="I7:I8"/>
  </mergeCells>
  <phoneticPr fontId="5" type="noConversion"/>
  <printOptions horizontalCentered="1"/>
  <pageMargins left="0.35433070866141736" right="0.35433070866141736" top="0.19685039370078741" bottom="0.19685039370078741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21</vt:i4>
      </vt:variant>
      <vt:variant>
        <vt:lpstr>已命名的範圍</vt:lpstr>
      </vt:variant>
      <vt:variant>
        <vt:i4>20</vt:i4>
      </vt:variant>
    </vt:vector>
  </HeadingPairs>
  <TitlesOfParts>
    <vt:vector size="41" baseType="lpstr">
      <vt:lpstr>10501</vt:lpstr>
      <vt:lpstr>1041201</vt:lpstr>
      <vt:lpstr>10412</vt:lpstr>
      <vt:lpstr>10411</vt:lpstr>
      <vt:lpstr>10410</vt:lpstr>
      <vt:lpstr>10409</vt:lpstr>
      <vt:lpstr>10408</vt:lpstr>
      <vt:lpstr>10407</vt:lpstr>
      <vt:lpstr>10406</vt:lpstr>
      <vt:lpstr>10405</vt:lpstr>
      <vt:lpstr>10404</vt:lpstr>
      <vt:lpstr>10403</vt:lpstr>
      <vt:lpstr>10402</vt:lpstr>
      <vt:lpstr>10401</vt:lpstr>
      <vt:lpstr>103.12</vt:lpstr>
      <vt:lpstr>103.11</vt:lpstr>
      <vt:lpstr>103.10</vt:lpstr>
      <vt:lpstr>103.9</vt:lpstr>
      <vt:lpstr>Sheet1</vt:lpstr>
      <vt:lpstr>103.7</vt:lpstr>
      <vt:lpstr>103.8</vt:lpstr>
      <vt:lpstr>'103.10'!Print_Area</vt:lpstr>
      <vt:lpstr>'103.11'!Print_Area</vt:lpstr>
      <vt:lpstr>'103.12'!Print_Area</vt:lpstr>
      <vt:lpstr>'103.7'!Print_Area</vt:lpstr>
      <vt:lpstr>'103.8'!Print_Area</vt:lpstr>
      <vt:lpstr>'103.9'!Print_Area</vt:lpstr>
      <vt:lpstr>'10401'!Print_Area</vt:lpstr>
      <vt:lpstr>'10402'!Print_Area</vt:lpstr>
      <vt:lpstr>'10403'!Print_Area</vt:lpstr>
      <vt:lpstr>'10404'!Print_Area</vt:lpstr>
      <vt:lpstr>'10405'!Print_Area</vt:lpstr>
      <vt:lpstr>'10406'!Print_Area</vt:lpstr>
      <vt:lpstr>'10407'!Print_Area</vt:lpstr>
      <vt:lpstr>'10408'!Print_Area</vt:lpstr>
      <vt:lpstr>'10409'!Print_Area</vt:lpstr>
      <vt:lpstr>'10410'!Print_Area</vt:lpstr>
      <vt:lpstr>'10411'!Print_Area</vt:lpstr>
      <vt:lpstr>'10412'!Print_Area</vt:lpstr>
      <vt:lpstr>'1041201'!Print_Area</vt:lpstr>
      <vt:lpstr>'10501'!Print_Area</vt:lpstr>
    </vt:vector>
  </TitlesOfParts>
  <Company>FDZone.org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</cp:lastModifiedBy>
  <cp:lastPrinted>2016-02-03T09:42:45Z</cp:lastPrinted>
  <dcterms:created xsi:type="dcterms:W3CDTF">2014-04-04T07:54:35Z</dcterms:created>
  <dcterms:modified xsi:type="dcterms:W3CDTF">2016-02-03T09:58:25Z</dcterms:modified>
</cp:coreProperties>
</file>